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autoCompressPictures="0"/>
  <mc:AlternateContent xmlns:mc="http://schemas.openxmlformats.org/markup-compatibility/2006">
    <mc:Choice Requires="x15">
      <x15ac:absPath xmlns:x15ac="http://schemas.microsoft.com/office/spreadsheetml/2010/11/ac" url="\\WPB5\edrive\Compliance\Conflict Minerals\"/>
    </mc:Choice>
  </mc:AlternateContent>
  <xr:revisionPtr revIDLastSave="0" documentId="8_{D60BD81A-417A-4290-B955-C8C1E7179218}"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6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430" i="5" l="1"/>
  <c r="X430" i="5"/>
  <c r="V430" i="5"/>
  <c r="AB429" i="5"/>
  <c r="X429" i="5"/>
  <c r="V429" i="5"/>
  <c r="AB428" i="5"/>
  <c r="X428" i="5"/>
  <c r="V428" i="5"/>
  <c r="AB427" i="5"/>
  <c r="X427" i="5"/>
  <c r="V427" i="5"/>
  <c r="AB426" i="5"/>
  <c r="X426" i="5"/>
  <c r="V426" i="5"/>
  <c r="AB425" i="5"/>
  <c r="X425" i="5"/>
  <c r="V425" i="5"/>
  <c r="AB424" i="5"/>
  <c r="X424" i="5"/>
  <c r="V424" i="5"/>
  <c r="AB423" i="5"/>
  <c r="X423" i="5"/>
  <c r="V423" i="5"/>
  <c r="S423" i="5"/>
  <c r="AB422" i="5"/>
  <c r="X422" i="5"/>
  <c r="V422" i="5"/>
  <c r="AB421" i="5"/>
  <c r="X421" i="5"/>
  <c r="V421" i="5"/>
  <c r="S421" i="5"/>
  <c r="AB420" i="5"/>
  <c r="X420" i="5"/>
  <c r="V420" i="5"/>
  <c r="AB419" i="5"/>
  <c r="X419" i="5"/>
  <c r="V419" i="5"/>
  <c r="AB418" i="5"/>
  <c r="X418" i="5"/>
  <c r="V418" i="5"/>
  <c r="S418" i="5"/>
  <c r="AB417" i="5"/>
  <c r="X417" i="5"/>
  <c r="V417" i="5"/>
  <c r="S417" i="5"/>
  <c r="AB416" i="5"/>
  <c r="X416" i="5"/>
  <c r="V416" i="5"/>
  <c r="S416" i="5"/>
  <c r="AB415" i="5"/>
  <c r="X415" i="5"/>
  <c r="V415" i="5"/>
  <c r="S415" i="5"/>
  <c r="AB414" i="5"/>
  <c r="X414" i="5"/>
  <c r="V414" i="5"/>
  <c r="AB413" i="5"/>
  <c r="X413" i="5"/>
  <c r="V413" i="5"/>
  <c r="S413" i="5"/>
  <c r="AB412" i="5"/>
  <c r="X412" i="5"/>
  <c r="V412" i="5"/>
  <c r="AB411" i="5"/>
  <c r="X411" i="5"/>
  <c r="V411" i="5"/>
  <c r="AB410" i="5"/>
  <c r="X410" i="5"/>
  <c r="V410" i="5"/>
  <c r="AB409" i="5"/>
  <c r="X409" i="5"/>
  <c r="V409" i="5"/>
  <c r="AB408" i="5"/>
  <c r="X408" i="5"/>
  <c r="V408" i="5"/>
  <c r="AB407" i="5"/>
  <c r="X407" i="5"/>
  <c r="V407" i="5"/>
  <c r="AB406" i="5"/>
  <c r="X406" i="5"/>
  <c r="V406" i="5"/>
  <c r="AB405" i="5"/>
  <c r="X405" i="5"/>
  <c r="V405" i="5"/>
  <c r="AB404" i="5"/>
  <c r="X404" i="5"/>
  <c r="V404" i="5"/>
  <c r="AB403" i="5"/>
  <c r="X403" i="5"/>
  <c r="V403" i="5"/>
  <c r="S403" i="5"/>
  <c r="AB402" i="5"/>
  <c r="X402" i="5"/>
  <c r="V402" i="5"/>
  <c r="AB401" i="5"/>
  <c r="X401" i="5"/>
  <c r="V401" i="5"/>
  <c r="AB400" i="5"/>
  <c r="X400" i="5"/>
  <c r="V400" i="5"/>
  <c r="AB399" i="5"/>
  <c r="X399" i="5"/>
  <c r="V399" i="5"/>
  <c r="AB398" i="5"/>
  <c r="X398" i="5"/>
  <c r="V398" i="5"/>
  <c r="AB397" i="5"/>
  <c r="X397" i="5"/>
  <c r="V397" i="5"/>
  <c r="AB396" i="5"/>
  <c r="X396" i="5"/>
  <c r="V396" i="5"/>
  <c r="AB395" i="5"/>
  <c r="X395" i="5"/>
  <c r="V395" i="5"/>
  <c r="T395" i="5"/>
  <c r="AB394" i="5"/>
  <c r="X394" i="5"/>
  <c r="V394" i="5"/>
  <c r="T394" i="5"/>
  <c r="AB393" i="5"/>
  <c r="X393" i="5"/>
  <c r="V393" i="5"/>
  <c r="T393" i="5"/>
  <c r="AB392" i="5"/>
  <c r="X392" i="5"/>
  <c r="V392" i="5"/>
  <c r="T392" i="5"/>
  <c r="AB391" i="5"/>
  <c r="X391" i="5"/>
  <c r="V391" i="5"/>
  <c r="AB390" i="5"/>
  <c r="X390" i="5"/>
  <c r="V390" i="5"/>
  <c r="T390" i="5"/>
  <c r="AB389" i="5"/>
  <c r="X389" i="5"/>
  <c r="V389" i="5"/>
  <c r="T389" i="5"/>
  <c r="AB388" i="5"/>
  <c r="X388" i="5"/>
  <c r="V388" i="5"/>
  <c r="T388" i="5"/>
  <c r="AB387" i="5"/>
  <c r="X387" i="5"/>
  <c r="V387" i="5"/>
  <c r="T387" i="5"/>
  <c r="AB386" i="5"/>
  <c r="X386" i="5"/>
  <c r="V386" i="5"/>
  <c r="T386" i="5"/>
  <c r="AB385" i="5"/>
  <c r="X385" i="5"/>
  <c r="V385" i="5"/>
  <c r="AB384" i="5"/>
  <c r="X384" i="5"/>
  <c r="V384" i="5"/>
  <c r="AB383" i="5"/>
  <c r="X383" i="5"/>
  <c r="V383" i="5"/>
  <c r="AB382" i="5"/>
  <c r="X382" i="5"/>
  <c r="V382" i="5"/>
  <c r="AB381" i="5"/>
  <c r="X381" i="5"/>
  <c r="V381" i="5"/>
  <c r="T381" i="5"/>
  <c r="AB380" i="5"/>
  <c r="X380" i="5"/>
  <c r="V380" i="5"/>
  <c r="T380" i="5"/>
  <c r="AB379" i="5"/>
  <c r="X379" i="5"/>
  <c r="V379" i="5"/>
  <c r="S379" i="5"/>
  <c r="AB378" i="5"/>
  <c r="X378" i="5"/>
  <c r="V378" i="5"/>
  <c r="AB377" i="5"/>
  <c r="X377" i="5"/>
  <c r="V377" i="5"/>
  <c r="T377" i="5"/>
  <c r="AB376" i="5"/>
  <c r="X376" i="5"/>
  <c r="V376" i="5"/>
  <c r="AB375" i="5"/>
  <c r="X375" i="5"/>
  <c r="V375" i="5"/>
  <c r="AB374" i="5"/>
  <c r="X374" i="5"/>
  <c r="V374" i="5"/>
  <c r="T374" i="5"/>
  <c r="AB373" i="5"/>
  <c r="X373" i="5"/>
  <c r="V373" i="5"/>
  <c r="AB372" i="5"/>
  <c r="X372" i="5"/>
  <c r="V372" i="5"/>
  <c r="T372" i="5"/>
  <c r="AB371" i="5"/>
  <c r="X371" i="5"/>
  <c r="V371" i="5"/>
  <c r="T371" i="5"/>
  <c r="S371" i="5"/>
  <c r="AB370" i="5"/>
  <c r="X370" i="5"/>
  <c r="V370" i="5"/>
  <c r="T370" i="5"/>
  <c r="S370" i="5"/>
  <c r="AB369" i="5"/>
  <c r="X369" i="5"/>
  <c r="V369" i="5"/>
  <c r="T369" i="5"/>
  <c r="S369" i="5"/>
  <c r="AB368" i="5"/>
  <c r="X368" i="5"/>
  <c r="V368" i="5"/>
  <c r="T368" i="5"/>
  <c r="S368" i="5"/>
  <c r="AB367" i="5"/>
  <c r="X367" i="5"/>
  <c r="V367" i="5"/>
  <c r="T367" i="5"/>
  <c r="S367" i="5"/>
  <c r="AB366" i="5"/>
  <c r="X366" i="5"/>
  <c r="V366" i="5"/>
  <c r="T366" i="5"/>
  <c r="S366" i="5"/>
  <c r="AB365" i="5"/>
  <c r="X365" i="5"/>
  <c r="V365" i="5"/>
  <c r="T365" i="5"/>
  <c r="S365" i="5"/>
  <c r="AB364" i="5"/>
  <c r="X364" i="5"/>
  <c r="V364" i="5"/>
  <c r="T364" i="5"/>
  <c r="S364" i="5"/>
  <c r="AB363" i="5"/>
  <c r="X363" i="5"/>
  <c r="V363" i="5"/>
  <c r="T363" i="5"/>
  <c r="S363" i="5"/>
  <c r="AB362" i="5"/>
  <c r="X362" i="5"/>
  <c r="V362" i="5"/>
  <c r="T362" i="5"/>
  <c r="S362" i="5"/>
  <c r="AB361" i="5"/>
  <c r="X361" i="5"/>
  <c r="V361" i="5"/>
  <c r="T361" i="5"/>
  <c r="S361" i="5"/>
  <c r="AB360" i="5"/>
  <c r="X360" i="5"/>
  <c r="V360" i="5"/>
  <c r="T360" i="5"/>
  <c r="S360" i="5"/>
  <c r="AB359" i="5"/>
  <c r="X359" i="5"/>
  <c r="V359" i="5"/>
  <c r="T359" i="5"/>
  <c r="S359" i="5"/>
  <c r="AB358" i="5"/>
  <c r="X358" i="5"/>
  <c r="V358" i="5"/>
  <c r="T358" i="5"/>
  <c r="S358" i="5"/>
  <c r="AB357" i="5"/>
  <c r="X357" i="5"/>
  <c r="V357" i="5"/>
  <c r="T357" i="5"/>
  <c r="S357" i="5"/>
  <c r="AB356" i="5"/>
  <c r="X356" i="5"/>
  <c r="V356" i="5"/>
  <c r="T356" i="5"/>
  <c r="S356" i="5"/>
  <c r="AB355" i="5"/>
  <c r="X355" i="5"/>
  <c r="V355" i="5"/>
  <c r="T355" i="5"/>
  <c r="AB354" i="5"/>
  <c r="X354" i="5"/>
  <c r="V354" i="5"/>
  <c r="T354" i="5"/>
  <c r="AB353" i="5"/>
  <c r="X353" i="5"/>
  <c r="V353" i="5"/>
  <c r="T353" i="5"/>
  <c r="AB352" i="5"/>
  <c r="X352" i="5"/>
  <c r="V352" i="5"/>
  <c r="T352" i="5"/>
  <c r="AB351" i="5"/>
  <c r="X351" i="5"/>
  <c r="V351" i="5"/>
  <c r="T351" i="5"/>
  <c r="AB350" i="5"/>
  <c r="X350" i="5"/>
  <c r="V350" i="5"/>
  <c r="S350" i="5"/>
  <c r="AB349" i="5"/>
  <c r="X349" i="5"/>
  <c r="V349" i="5"/>
  <c r="AB348" i="5"/>
  <c r="X348" i="5"/>
  <c r="V348" i="5"/>
  <c r="T348" i="5"/>
  <c r="AB347" i="5"/>
  <c r="X347" i="5"/>
  <c r="V347" i="5"/>
  <c r="AB346" i="5"/>
  <c r="X346" i="5"/>
  <c r="V346" i="5"/>
  <c r="AB345" i="5"/>
  <c r="X345" i="5"/>
  <c r="V345" i="5"/>
  <c r="AB344" i="5"/>
  <c r="X344" i="5"/>
  <c r="V344" i="5"/>
  <c r="AB343" i="5"/>
  <c r="X343" i="5"/>
  <c r="V343" i="5"/>
  <c r="AB342" i="5"/>
  <c r="X342" i="5"/>
  <c r="V342" i="5"/>
  <c r="AB341" i="5"/>
  <c r="X341" i="5"/>
  <c r="V341" i="5"/>
  <c r="AB340" i="5"/>
  <c r="X340" i="5"/>
  <c r="V340" i="5"/>
  <c r="AB339" i="5"/>
  <c r="X339" i="5"/>
  <c r="V339" i="5"/>
  <c r="AB338" i="5"/>
  <c r="X338" i="5"/>
  <c r="V338" i="5"/>
  <c r="T338" i="5"/>
  <c r="AB337" i="5"/>
  <c r="X337" i="5"/>
  <c r="V337" i="5"/>
  <c r="AB336" i="5"/>
  <c r="X336" i="5"/>
  <c r="V336" i="5"/>
  <c r="AB335" i="5"/>
  <c r="X335" i="5"/>
  <c r="V335" i="5"/>
  <c r="AB334" i="5"/>
  <c r="X334" i="5"/>
  <c r="V334" i="5"/>
  <c r="T334" i="5"/>
  <c r="AB333" i="5"/>
  <c r="X333" i="5"/>
  <c r="V333" i="5"/>
  <c r="AB332" i="5"/>
  <c r="X332" i="5"/>
  <c r="V332" i="5"/>
  <c r="T332" i="5"/>
  <c r="AB331" i="5"/>
  <c r="X331" i="5"/>
  <c r="V331" i="5"/>
  <c r="AB330" i="5"/>
  <c r="X330" i="5"/>
  <c r="V330" i="5"/>
  <c r="AB329" i="5"/>
  <c r="X329" i="5"/>
  <c r="V329" i="5"/>
  <c r="S329" i="5"/>
  <c r="AB328" i="5"/>
  <c r="X328" i="5"/>
  <c r="V328" i="5"/>
  <c r="S328" i="5"/>
  <c r="AB327" i="5"/>
  <c r="X327" i="5"/>
  <c r="V327" i="5"/>
  <c r="AB326" i="5"/>
  <c r="X326" i="5"/>
  <c r="V326" i="5"/>
  <c r="AB325" i="5"/>
  <c r="X325" i="5"/>
  <c r="V325" i="5"/>
  <c r="AB324" i="5"/>
  <c r="X324" i="5"/>
  <c r="V324" i="5"/>
  <c r="AB323" i="5"/>
  <c r="X323" i="5"/>
  <c r="V323" i="5"/>
  <c r="AB322" i="5"/>
  <c r="X322" i="5"/>
  <c r="V322" i="5"/>
  <c r="AB321" i="5"/>
  <c r="X321" i="5"/>
  <c r="V321" i="5"/>
  <c r="AB320" i="5"/>
  <c r="X320" i="5"/>
  <c r="V320" i="5"/>
  <c r="S320" i="5"/>
  <c r="AB319" i="5"/>
  <c r="X319" i="5"/>
  <c r="V319" i="5"/>
  <c r="T319" i="5"/>
  <c r="AB318" i="5"/>
  <c r="X318" i="5"/>
  <c r="V318" i="5"/>
  <c r="AB317" i="5"/>
  <c r="X317" i="5"/>
  <c r="V317" i="5"/>
  <c r="T317" i="5"/>
  <c r="S317" i="5"/>
  <c r="AB316" i="5"/>
  <c r="X316" i="5"/>
  <c r="V316" i="5"/>
  <c r="S316" i="5"/>
  <c r="AB315" i="5"/>
  <c r="X315" i="5"/>
  <c r="V315" i="5"/>
  <c r="T315" i="5"/>
  <c r="AB314" i="5"/>
  <c r="X314" i="5"/>
  <c r="V314" i="5"/>
  <c r="AB313" i="5"/>
  <c r="X313" i="5"/>
  <c r="V313" i="5"/>
  <c r="T313" i="5"/>
  <c r="AB312" i="5"/>
  <c r="X312" i="5"/>
  <c r="V312" i="5"/>
  <c r="AB311" i="5"/>
  <c r="X311" i="5"/>
  <c r="V311" i="5"/>
  <c r="AB310" i="5"/>
  <c r="X310" i="5"/>
  <c r="V310" i="5"/>
  <c r="AB309" i="5"/>
  <c r="X309" i="5"/>
  <c r="V309" i="5"/>
  <c r="AB308" i="5"/>
  <c r="X308" i="5"/>
  <c r="V308" i="5"/>
  <c r="T308" i="5"/>
  <c r="AB307" i="5"/>
  <c r="X307" i="5"/>
  <c r="V307" i="5"/>
  <c r="AB306" i="5"/>
  <c r="X306" i="5"/>
  <c r="V306" i="5"/>
  <c r="AB305" i="5"/>
  <c r="X305" i="5"/>
  <c r="V305" i="5"/>
  <c r="T305" i="5"/>
  <c r="AB304" i="5"/>
  <c r="X304" i="5"/>
  <c r="V304" i="5"/>
  <c r="T304" i="5"/>
  <c r="AB303" i="5"/>
  <c r="X303" i="5"/>
  <c r="V303" i="5"/>
  <c r="AB302" i="5"/>
  <c r="X302" i="5"/>
  <c r="V302" i="5"/>
  <c r="T302" i="5"/>
  <c r="AB301" i="5"/>
  <c r="X301" i="5"/>
  <c r="V301" i="5"/>
  <c r="T301" i="5"/>
  <c r="AB300" i="5"/>
  <c r="X300" i="5"/>
  <c r="V300" i="5"/>
  <c r="AB299" i="5"/>
  <c r="X299" i="5"/>
  <c r="V299" i="5"/>
  <c r="T299" i="5"/>
  <c r="AB298" i="5"/>
  <c r="X298" i="5"/>
  <c r="V298" i="5"/>
  <c r="T298" i="5"/>
  <c r="AB297" i="5"/>
  <c r="X297" i="5"/>
  <c r="V297" i="5"/>
  <c r="T297" i="5"/>
  <c r="AB296" i="5"/>
  <c r="X296" i="5"/>
  <c r="V296" i="5"/>
  <c r="T296" i="5"/>
  <c r="AB295" i="5"/>
  <c r="X295" i="5"/>
  <c r="V295" i="5"/>
  <c r="T295" i="5"/>
  <c r="AB294" i="5"/>
  <c r="X294" i="5"/>
  <c r="V294" i="5"/>
  <c r="T294" i="5"/>
  <c r="AB293" i="5"/>
  <c r="X293" i="5"/>
  <c r="V293" i="5"/>
  <c r="AB292" i="5"/>
  <c r="X292" i="5"/>
  <c r="V292" i="5"/>
  <c r="AB291" i="5"/>
  <c r="X291" i="5"/>
  <c r="V291" i="5"/>
  <c r="AB290" i="5"/>
  <c r="X290" i="5"/>
  <c r="V290" i="5"/>
  <c r="T290" i="5"/>
  <c r="AB289" i="5"/>
  <c r="X289" i="5"/>
  <c r="V289" i="5"/>
  <c r="AB288" i="5"/>
  <c r="X288" i="5"/>
  <c r="V288" i="5"/>
  <c r="AB287" i="5"/>
  <c r="X287" i="5"/>
  <c r="V287" i="5"/>
  <c r="AB286" i="5"/>
  <c r="X286" i="5"/>
  <c r="V286" i="5"/>
  <c r="AB285" i="5"/>
  <c r="X285" i="5"/>
  <c r="V285" i="5"/>
  <c r="T285" i="5"/>
  <c r="AB284" i="5"/>
  <c r="X284" i="5"/>
  <c r="V284" i="5"/>
  <c r="AB283" i="5"/>
  <c r="X283" i="5"/>
  <c r="V283" i="5"/>
  <c r="AB282" i="5"/>
  <c r="X282" i="5"/>
  <c r="V282" i="5"/>
  <c r="T282" i="5"/>
  <c r="S282" i="5"/>
  <c r="AB281" i="5"/>
  <c r="X281" i="5"/>
  <c r="V281" i="5"/>
  <c r="AB280" i="5"/>
  <c r="X280" i="5"/>
  <c r="V280" i="5"/>
  <c r="AB279" i="5"/>
  <c r="X279" i="5"/>
  <c r="V279" i="5"/>
  <c r="T279" i="5"/>
  <c r="AB278" i="5"/>
  <c r="X278" i="5"/>
  <c r="V278" i="5"/>
  <c r="AB277" i="5"/>
  <c r="X277" i="5"/>
  <c r="V277" i="5"/>
  <c r="AB276" i="5"/>
  <c r="X276" i="5"/>
  <c r="V276" i="5"/>
  <c r="T276" i="5"/>
  <c r="AB275" i="5"/>
  <c r="X275" i="5"/>
  <c r="V275" i="5"/>
  <c r="T275" i="5"/>
  <c r="AB274" i="5"/>
  <c r="X274" i="5"/>
  <c r="V274" i="5"/>
  <c r="T274" i="5"/>
  <c r="AB273" i="5"/>
  <c r="X273" i="5"/>
  <c r="V273" i="5"/>
  <c r="AB272" i="5"/>
  <c r="X272" i="5"/>
  <c r="V272" i="5"/>
  <c r="T272" i="5"/>
  <c r="AB271" i="5"/>
  <c r="X271" i="5"/>
  <c r="V271" i="5"/>
  <c r="AB270" i="5"/>
  <c r="X270" i="5"/>
  <c r="V270" i="5"/>
  <c r="AB269" i="5"/>
  <c r="X269" i="5"/>
  <c r="V269" i="5"/>
  <c r="AB268" i="5"/>
  <c r="X268" i="5"/>
  <c r="V268" i="5"/>
  <c r="AB267" i="5"/>
  <c r="X267" i="5"/>
  <c r="V267" i="5"/>
  <c r="AB266" i="5"/>
  <c r="X266" i="5"/>
  <c r="V266" i="5"/>
  <c r="AB265" i="5"/>
  <c r="X265" i="5"/>
  <c r="V265" i="5"/>
  <c r="S265" i="5"/>
  <c r="AB264" i="5"/>
  <c r="X264" i="5"/>
  <c r="V264" i="5"/>
  <c r="AB263" i="5"/>
  <c r="X263" i="5"/>
  <c r="V263" i="5"/>
  <c r="T263" i="5"/>
  <c r="AB262" i="5"/>
  <c r="X262" i="5"/>
  <c r="V262" i="5"/>
  <c r="AB261" i="5"/>
  <c r="X261" i="5"/>
  <c r="V261" i="5"/>
  <c r="AB260" i="5"/>
  <c r="X260" i="5"/>
  <c r="V260" i="5"/>
  <c r="S260" i="5"/>
  <c r="AB259" i="5"/>
  <c r="X259" i="5"/>
  <c r="V259" i="5"/>
  <c r="AB258" i="5"/>
  <c r="X258" i="5"/>
  <c r="V258" i="5"/>
  <c r="AB257" i="5"/>
  <c r="X257" i="5"/>
  <c r="V257" i="5"/>
  <c r="AB256" i="5"/>
  <c r="X256" i="5"/>
  <c r="V256" i="5"/>
  <c r="AB255" i="5"/>
  <c r="X255" i="5"/>
  <c r="V255" i="5"/>
  <c r="AB254" i="5"/>
  <c r="X254" i="5"/>
  <c r="V254" i="5"/>
  <c r="AB253" i="5"/>
  <c r="X253" i="5"/>
  <c r="V253" i="5"/>
  <c r="T253" i="5"/>
  <c r="S253" i="5"/>
  <c r="AB252" i="5"/>
  <c r="X252" i="5"/>
  <c r="V252" i="5"/>
  <c r="AB251" i="5"/>
  <c r="X251" i="5"/>
  <c r="V251" i="5"/>
  <c r="T251" i="5"/>
  <c r="AB250" i="5"/>
  <c r="X250" i="5"/>
  <c r="V250" i="5"/>
  <c r="AB249" i="5"/>
  <c r="X249" i="5"/>
  <c r="V249" i="5"/>
  <c r="T249" i="5"/>
  <c r="AB248" i="5"/>
  <c r="X248" i="5"/>
  <c r="V248" i="5"/>
  <c r="AB247" i="5"/>
  <c r="X247" i="5"/>
  <c r="V247" i="5"/>
  <c r="AB246" i="5"/>
  <c r="X246" i="5"/>
  <c r="V246" i="5"/>
  <c r="S246" i="5"/>
  <c r="AB245" i="5"/>
  <c r="X245" i="5"/>
  <c r="V245" i="5"/>
  <c r="AB244" i="5"/>
  <c r="X244" i="5"/>
  <c r="V244" i="5"/>
  <c r="AB243" i="5"/>
  <c r="X243" i="5"/>
  <c r="V243" i="5"/>
  <c r="AB242" i="5"/>
  <c r="X242" i="5"/>
  <c r="V242" i="5"/>
  <c r="AB241" i="5"/>
  <c r="X241" i="5"/>
  <c r="V241" i="5"/>
  <c r="AB240" i="5"/>
  <c r="X240" i="5"/>
  <c r="V240" i="5"/>
  <c r="AB239" i="5"/>
  <c r="X239" i="5"/>
  <c r="V239" i="5"/>
  <c r="AB238" i="5"/>
  <c r="X238" i="5"/>
  <c r="V238" i="5"/>
  <c r="AB237" i="5"/>
  <c r="X237" i="5"/>
  <c r="V237" i="5"/>
  <c r="S237" i="5"/>
  <c r="AB236" i="5"/>
  <c r="X236" i="5"/>
  <c r="V236" i="5"/>
  <c r="AB235" i="5"/>
  <c r="X235" i="5"/>
  <c r="V235" i="5"/>
  <c r="AB234" i="5"/>
  <c r="X234" i="5"/>
  <c r="V234" i="5"/>
  <c r="AB233" i="5"/>
  <c r="X233" i="5"/>
  <c r="V233" i="5"/>
  <c r="S233" i="5"/>
  <c r="AB232" i="5"/>
  <c r="X232" i="5"/>
  <c r="V232" i="5"/>
  <c r="T232" i="5"/>
  <c r="AB231" i="5"/>
  <c r="X231" i="5"/>
  <c r="V231" i="5"/>
  <c r="AB230" i="5"/>
  <c r="X230" i="5"/>
  <c r="V230" i="5"/>
  <c r="T230" i="5"/>
  <c r="AB229" i="5"/>
  <c r="X229" i="5"/>
  <c r="V229" i="5"/>
  <c r="T229" i="5"/>
  <c r="AB228" i="5"/>
  <c r="X228" i="5"/>
  <c r="V228" i="5"/>
  <c r="T228" i="5"/>
  <c r="AB227" i="5"/>
  <c r="X227" i="5"/>
  <c r="V227" i="5"/>
  <c r="AB226" i="5"/>
  <c r="X226" i="5"/>
  <c r="V226" i="5"/>
  <c r="T226" i="5"/>
  <c r="AB225" i="5"/>
  <c r="X225" i="5"/>
  <c r="V225" i="5"/>
  <c r="T225" i="5"/>
  <c r="AB224" i="5"/>
  <c r="X224" i="5"/>
  <c r="V224" i="5"/>
  <c r="T224" i="5"/>
  <c r="AB223" i="5"/>
  <c r="X223" i="5"/>
  <c r="V223" i="5"/>
  <c r="T223" i="5"/>
  <c r="AB222" i="5"/>
  <c r="X222" i="5"/>
  <c r="V222" i="5"/>
  <c r="T222" i="5"/>
  <c r="AB221" i="5"/>
  <c r="X221" i="5"/>
  <c r="V221" i="5"/>
  <c r="T221" i="5"/>
  <c r="AB220" i="5"/>
  <c r="X220" i="5"/>
  <c r="V220" i="5"/>
  <c r="AB219" i="5"/>
  <c r="X219" i="5"/>
  <c r="V219" i="5"/>
  <c r="AB218" i="5"/>
  <c r="X218" i="5"/>
  <c r="V218" i="5"/>
  <c r="T218" i="5"/>
  <c r="AB217" i="5"/>
  <c r="X217" i="5"/>
  <c r="V217" i="5"/>
  <c r="AB216" i="5"/>
  <c r="X216" i="5"/>
  <c r="V216" i="5"/>
  <c r="AB215" i="5"/>
  <c r="X215" i="5"/>
  <c r="V215" i="5"/>
  <c r="T215" i="5"/>
  <c r="AB214" i="5"/>
  <c r="X214" i="5"/>
  <c r="V214" i="5"/>
  <c r="AB213" i="5"/>
  <c r="X213" i="5"/>
  <c r="V213" i="5"/>
  <c r="S213" i="5"/>
  <c r="AB212" i="5"/>
  <c r="X212" i="5"/>
  <c r="V212" i="5"/>
  <c r="AB211" i="5"/>
  <c r="X211" i="5"/>
  <c r="V211" i="5"/>
  <c r="AB210" i="5"/>
  <c r="X210" i="5"/>
  <c r="V210" i="5"/>
  <c r="AB209" i="5"/>
  <c r="X209" i="5"/>
  <c r="V209" i="5"/>
  <c r="AB208" i="5"/>
  <c r="X208" i="5"/>
  <c r="V208" i="5"/>
  <c r="T208" i="5"/>
  <c r="AB207" i="5"/>
  <c r="X207" i="5"/>
  <c r="V207" i="5"/>
  <c r="AB206" i="5"/>
  <c r="X206" i="5"/>
  <c r="V206" i="5"/>
  <c r="AB205" i="5"/>
  <c r="X205" i="5"/>
  <c r="V205" i="5"/>
  <c r="AB204" i="5"/>
  <c r="X204" i="5"/>
  <c r="V204" i="5"/>
  <c r="AB203" i="5"/>
  <c r="X203" i="5"/>
  <c r="V203" i="5"/>
  <c r="S203" i="5"/>
  <c r="AB202" i="5"/>
  <c r="X202" i="5"/>
  <c r="V202" i="5"/>
  <c r="AB201" i="5"/>
  <c r="X201" i="5"/>
  <c r="V201" i="5"/>
  <c r="AB200" i="5"/>
  <c r="X200" i="5"/>
  <c r="V200" i="5"/>
  <c r="AB199" i="5"/>
  <c r="X199" i="5"/>
  <c r="V199" i="5"/>
  <c r="AB198" i="5"/>
  <c r="X198" i="5"/>
  <c r="V198" i="5"/>
  <c r="AB197" i="5"/>
  <c r="X197" i="5"/>
  <c r="V197" i="5"/>
  <c r="T197" i="5"/>
  <c r="AB196" i="5"/>
  <c r="X196" i="5"/>
  <c r="V196" i="5"/>
  <c r="T196" i="5"/>
  <c r="AB195" i="5"/>
  <c r="X195" i="5"/>
  <c r="V195" i="5"/>
  <c r="S195" i="5"/>
  <c r="AB194" i="5"/>
  <c r="X194" i="5"/>
  <c r="V194" i="5"/>
  <c r="AB193" i="5"/>
  <c r="X193" i="5"/>
  <c r="V193" i="5"/>
  <c r="T193" i="5"/>
  <c r="AB192" i="5"/>
  <c r="X192" i="5"/>
  <c r="V192" i="5"/>
  <c r="T192" i="5"/>
  <c r="S192" i="5"/>
  <c r="AB191" i="5"/>
  <c r="X191" i="5"/>
  <c r="V191" i="5"/>
  <c r="T191" i="5"/>
  <c r="S191" i="5"/>
  <c r="AB190" i="5"/>
  <c r="X190" i="5"/>
  <c r="V190" i="5"/>
  <c r="T190" i="5"/>
  <c r="S190" i="5"/>
  <c r="AB189" i="5"/>
  <c r="X189" i="5"/>
  <c r="V189" i="5"/>
  <c r="T189" i="5"/>
  <c r="S189" i="5"/>
  <c r="AB188" i="5"/>
  <c r="X188" i="5"/>
  <c r="V188" i="5"/>
  <c r="T188" i="5"/>
  <c r="S188" i="5"/>
  <c r="AB187" i="5"/>
  <c r="X187" i="5"/>
  <c r="V187" i="5"/>
  <c r="T187" i="5"/>
  <c r="S187" i="5"/>
  <c r="AB186" i="5"/>
  <c r="X186" i="5"/>
  <c r="V186" i="5"/>
  <c r="T186" i="5"/>
  <c r="S186" i="5"/>
  <c r="AB185" i="5"/>
  <c r="X185" i="5"/>
  <c r="V185" i="5"/>
  <c r="T185" i="5"/>
  <c r="S185" i="5"/>
  <c r="AB184" i="5"/>
  <c r="X184" i="5"/>
  <c r="V184" i="5"/>
  <c r="T184" i="5"/>
  <c r="S184" i="5"/>
  <c r="AB183" i="5"/>
  <c r="X183" i="5"/>
  <c r="V183" i="5"/>
  <c r="T183" i="5"/>
  <c r="S183" i="5"/>
  <c r="AB182" i="5"/>
  <c r="X182" i="5"/>
  <c r="V182" i="5"/>
  <c r="T182" i="5"/>
  <c r="S182" i="5"/>
  <c r="AB181" i="5"/>
  <c r="X181" i="5"/>
  <c r="V181" i="5"/>
  <c r="T181" i="5"/>
  <c r="AB180" i="5"/>
  <c r="X180" i="5"/>
  <c r="V180" i="5"/>
  <c r="S180" i="5"/>
  <c r="AB179" i="5"/>
  <c r="X179" i="5"/>
  <c r="V179" i="5"/>
  <c r="AB178" i="5"/>
  <c r="X178" i="5"/>
  <c r="V178" i="5"/>
  <c r="AB177" i="5"/>
  <c r="X177" i="5"/>
  <c r="V177" i="5"/>
  <c r="AB176" i="5"/>
  <c r="X176" i="5"/>
  <c r="V176" i="5"/>
  <c r="AB175" i="5"/>
  <c r="X175" i="5"/>
  <c r="V175" i="5"/>
  <c r="T175" i="5"/>
  <c r="AB174" i="5"/>
  <c r="X174" i="5"/>
  <c r="V174" i="5"/>
  <c r="AB173" i="5"/>
  <c r="X173" i="5"/>
  <c r="V173" i="5"/>
  <c r="AB172" i="5"/>
  <c r="X172" i="5"/>
  <c r="V172" i="5"/>
  <c r="T172" i="5"/>
  <c r="AB171" i="5"/>
  <c r="X171" i="5"/>
  <c r="V171" i="5"/>
  <c r="AB170" i="5"/>
  <c r="X170" i="5"/>
  <c r="V170" i="5"/>
  <c r="AB169" i="5"/>
  <c r="X169" i="5"/>
  <c r="V169" i="5"/>
  <c r="T169" i="5"/>
  <c r="AB168" i="5"/>
  <c r="X168" i="5"/>
  <c r="V168" i="5"/>
  <c r="AB167" i="5"/>
  <c r="X167" i="5"/>
  <c r="V167" i="5"/>
  <c r="T167" i="5"/>
  <c r="AB166" i="5"/>
  <c r="X166" i="5"/>
  <c r="V166" i="5"/>
  <c r="AB165" i="5"/>
  <c r="X165" i="5"/>
  <c r="V165" i="5"/>
  <c r="AB164" i="5"/>
  <c r="X164" i="5"/>
  <c r="V164" i="5"/>
  <c r="AB163" i="5"/>
  <c r="X163" i="5"/>
  <c r="V163" i="5"/>
  <c r="AB162" i="5"/>
  <c r="X162" i="5"/>
  <c r="V162" i="5"/>
  <c r="AB161" i="5"/>
  <c r="X161" i="5"/>
  <c r="V161" i="5"/>
  <c r="S161" i="5"/>
  <c r="AB160" i="5"/>
  <c r="X160" i="5"/>
  <c r="V160" i="5"/>
  <c r="AB159" i="5"/>
  <c r="X159" i="5"/>
  <c r="V159" i="5"/>
  <c r="S159" i="5"/>
  <c r="AB158" i="5"/>
  <c r="X158" i="5"/>
  <c r="V158" i="5"/>
  <c r="AB157" i="5"/>
  <c r="X157" i="5"/>
  <c r="V157" i="5"/>
  <c r="AB156" i="5"/>
  <c r="X156" i="5"/>
  <c r="V156" i="5"/>
  <c r="S156" i="5"/>
  <c r="AB155" i="5"/>
  <c r="X155" i="5"/>
  <c r="V155" i="5"/>
  <c r="AB154" i="5"/>
  <c r="X154" i="5"/>
  <c r="V154" i="5"/>
  <c r="AB153" i="5"/>
  <c r="X153" i="5"/>
  <c r="V153" i="5"/>
  <c r="S153" i="5"/>
  <c r="AB152" i="5"/>
  <c r="X152" i="5"/>
  <c r="V152" i="5"/>
  <c r="AB151" i="5"/>
  <c r="X151" i="5"/>
  <c r="V151" i="5"/>
  <c r="AB150" i="5"/>
  <c r="X150" i="5"/>
  <c r="V150" i="5"/>
  <c r="AB149" i="5"/>
  <c r="X149" i="5"/>
  <c r="V149" i="5"/>
  <c r="AB148" i="5"/>
  <c r="X148" i="5"/>
  <c r="V148" i="5"/>
  <c r="AB147" i="5"/>
  <c r="X147" i="5"/>
  <c r="V147" i="5"/>
  <c r="S147" i="5"/>
  <c r="AB146" i="5"/>
  <c r="X146" i="5"/>
  <c r="V146" i="5"/>
  <c r="AB145" i="5"/>
  <c r="X145" i="5"/>
  <c r="V145" i="5"/>
  <c r="AB144" i="5"/>
  <c r="X144" i="5"/>
  <c r="V144" i="5"/>
  <c r="T144" i="5"/>
  <c r="AB143" i="5"/>
  <c r="X143" i="5"/>
  <c r="V143" i="5"/>
  <c r="T143" i="5"/>
  <c r="S143" i="5"/>
  <c r="AB142" i="5"/>
  <c r="X142" i="5"/>
  <c r="V142" i="5"/>
  <c r="S142" i="5"/>
  <c r="AB141" i="5"/>
  <c r="X141" i="5"/>
  <c r="V141" i="5"/>
  <c r="AB140" i="5"/>
  <c r="X140" i="5"/>
  <c r="V140" i="5"/>
  <c r="AB139" i="5"/>
  <c r="X139" i="5"/>
  <c r="V139" i="5"/>
  <c r="AB138" i="5"/>
  <c r="X138" i="5"/>
  <c r="V138" i="5"/>
  <c r="S138" i="5"/>
  <c r="AB137" i="5"/>
  <c r="X137" i="5"/>
  <c r="V137" i="5"/>
  <c r="AB136" i="5"/>
  <c r="X136" i="5"/>
  <c r="V136" i="5"/>
  <c r="AB135" i="5"/>
  <c r="X135" i="5"/>
  <c r="V135" i="5"/>
  <c r="AB134" i="5"/>
  <c r="X134" i="5"/>
  <c r="V134" i="5"/>
  <c r="AB133" i="5"/>
  <c r="X133" i="5"/>
  <c r="V133" i="5"/>
  <c r="AB132" i="5"/>
  <c r="X132" i="5"/>
  <c r="V132" i="5"/>
  <c r="AB131" i="5"/>
  <c r="X131" i="5"/>
  <c r="V131" i="5"/>
  <c r="AB130" i="5"/>
  <c r="X130" i="5"/>
  <c r="V130" i="5"/>
  <c r="AB129" i="5"/>
  <c r="X129" i="5"/>
  <c r="V129" i="5"/>
  <c r="AB128" i="5"/>
  <c r="X128" i="5"/>
  <c r="V128" i="5"/>
  <c r="S128" i="5"/>
  <c r="AB127" i="5"/>
  <c r="X127" i="5"/>
  <c r="V127" i="5"/>
  <c r="AB126" i="5"/>
  <c r="X126" i="5"/>
  <c r="V126" i="5"/>
  <c r="AB125" i="5"/>
  <c r="X125" i="5"/>
  <c r="V125" i="5"/>
  <c r="AB124" i="5"/>
  <c r="X124" i="5"/>
  <c r="V124" i="5"/>
  <c r="AB123" i="5"/>
  <c r="X123" i="5"/>
  <c r="V123" i="5"/>
  <c r="S123" i="5"/>
  <c r="AB122" i="5"/>
  <c r="X122" i="5"/>
  <c r="V122" i="5"/>
  <c r="AB121" i="5"/>
  <c r="X121" i="5"/>
  <c r="V121" i="5"/>
  <c r="AB120" i="5"/>
  <c r="X120" i="5"/>
  <c r="V120" i="5"/>
  <c r="AB119" i="5"/>
  <c r="X119" i="5"/>
  <c r="V119" i="5"/>
  <c r="S119" i="5"/>
  <c r="AB118" i="5"/>
  <c r="X118" i="5"/>
  <c r="V118" i="5"/>
  <c r="AB117" i="5"/>
  <c r="X117" i="5"/>
  <c r="V117" i="5"/>
  <c r="AB116" i="5"/>
  <c r="X116" i="5"/>
  <c r="V116" i="5"/>
  <c r="AB115" i="5"/>
  <c r="X115" i="5"/>
  <c r="V115" i="5"/>
  <c r="AB114" i="5"/>
  <c r="X114" i="5"/>
  <c r="V114" i="5"/>
  <c r="AB113" i="5"/>
  <c r="X113" i="5"/>
  <c r="V113" i="5"/>
  <c r="AB112" i="5"/>
  <c r="X112" i="5"/>
  <c r="V112" i="5"/>
  <c r="AB111" i="5"/>
  <c r="X111" i="5"/>
  <c r="V111" i="5"/>
  <c r="AB110" i="5"/>
  <c r="X110" i="5"/>
  <c r="V110" i="5"/>
  <c r="AB109" i="5"/>
  <c r="X109" i="5"/>
  <c r="V109" i="5"/>
  <c r="AB108" i="5"/>
  <c r="X108" i="5"/>
  <c r="V108" i="5"/>
  <c r="AB107" i="5"/>
  <c r="X107" i="5"/>
  <c r="V107" i="5"/>
  <c r="T107" i="5"/>
  <c r="AB106" i="5"/>
  <c r="X106" i="5"/>
  <c r="V106" i="5"/>
  <c r="AB105" i="5"/>
  <c r="X105" i="5"/>
  <c r="V105" i="5"/>
  <c r="AB104" i="5"/>
  <c r="X104" i="5"/>
  <c r="V104" i="5"/>
  <c r="AB103" i="5"/>
  <c r="X103" i="5"/>
  <c r="V103" i="5"/>
  <c r="S103" i="5"/>
  <c r="AB102" i="5"/>
  <c r="X102" i="5"/>
  <c r="V102" i="5"/>
  <c r="T102" i="5"/>
  <c r="AB101" i="5"/>
  <c r="X101" i="5"/>
  <c r="V101" i="5"/>
  <c r="AB100" i="5"/>
  <c r="X100" i="5"/>
  <c r="V100" i="5"/>
  <c r="AB99" i="5"/>
  <c r="X99" i="5"/>
  <c r="V99" i="5"/>
  <c r="AB98" i="5"/>
  <c r="X98" i="5"/>
  <c r="V98" i="5"/>
  <c r="T98" i="5"/>
  <c r="AB97" i="5"/>
  <c r="X97" i="5"/>
  <c r="V97" i="5"/>
  <c r="AB96" i="5"/>
  <c r="X96" i="5"/>
  <c r="V96" i="5"/>
  <c r="AB95" i="5"/>
  <c r="X95" i="5"/>
  <c r="V95" i="5"/>
  <c r="AB94" i="5"/>
  <c r="X94" i="5"/>
  <c r="V94" i="5"/>
  <c r="T94" i="5"/>
  <c r="AB93" i="5"/>
  <c r="X93" i="5"/>
  <c r="V93" i="5"/>
  <c r="T93" i="5"/>
  <c r="AB92" i="5"/>
  <c r="X92" i="5"/>
  <c r="V92" i="5"/>
  <c r="AB91" i="5"/>
  <c r="X91" i="5"/>
  <c r="V91" i="5"/>
  <c r="AB90" i="5"/>
  <c r="X90" i="5"/>
  <c r="V90" i="5"/>
  <c r="AB89" i="5"/>
  <c r="X89" i="5"/>
  <c r="V89" i="5"/>
  <c r="AB88" i="5"/>
  <c r="X88" i="5"/>
  <c r="V88" i="5"/>
  <c r="S88" i="5"/>
  <c r="AB87" i="5"/>
  <c r="X87" i="5"/>
  <c r="V87" i="5"/>
  <c r="AB86" i="5"/>
  <c r="X86" i="5"/>
  <c r="V86" i="5"/>
  <c r="AB85" i="5"/>
  <c r="X85" i="5"/>
  <c r="V85" i="5"/>
  <c r="AB84" i="5"/>
  <c r="X84" i="5"/>
  <c r="V84" i="5"/>
  <c r="AB83" i="5"/>
  <c r="X83" i="5"/>
  <c r="V83" i="5"/>
  <c r="T83" i="5"/>
  <c r="AB82" i="5"/>
  <c r="X82" i="5"/>
  <c r="V82" i="5"/>
  <c r="AB81" i="5"/>
  <c r="X81" i="5"/>
  <c r="V81" i="5"/>
  <c r="T81" i="5"/>
  <c r="AB80" i="5"/>
  <c r="X80" i="5"/>
  <c r="V80" i="5"/>
  <c r="AB79" i="5"/>
  <c r="X79" i="5"/>
  <c r="V79" i="5"/>
  <c r="T79" i="5"/>
  <c r="AB78" i="5"/>
  <c r="X78" i="5"/>
  <c r="V78" i="5"/>
  <c r="AB77" i="5"/>
  <c r="X77" i="5"/>
  <c r="V77" i="5"/>
  <c r="AB76" i="5"/>
  <c r="X76" i="5"/>
  <c r="V76" i="5"/>
  <c r="T76" i="5"/>
  <c r="AB75" i="5"/>
  <c r="X75" i="5"/>
  <c r="V75" i="5"/>
  <c r="T75" i="5"/>
  <c r="AB74" i="5"/>
  <c r="X74" i="5"/>
  <c r="V74" i="5"/>
  <c r="AB73" i="5"/>
  <c r="X73" i="5"/>
  <c r="V73" i="5"/>
  <c r="AB72" i="5"/>
  <c r="X72" i="5"/>
  <c r="V72" i="5"/>
  <c r="T72" i="5"/>
  <c r="AB71" i="5"/>
  <c r="X71" i="5"/>
  <c r="V71" i="5"/>
  <c r="AB70" i="5"/>
  <c r="X70" i="5"/>
  <c r="V70" i="5"/>
  <c r="AB69" i="5"/>
  <c r="X69" i="5"/>
  <c r="V69" i="5"/>
  <c r="T69" i="5"/>
  <c r="AB68" i="5"/>
  <c r="X68" i="5"/>
  <c r="V68" i="5"/>
  <c r="AB67" i="5"/>
  <c r="X67" i="5"/>
  <c r="V67" i="5"/>
  <c r="T67" i="5"/>
  <c r="AB66" i="5"/>
  <c r="X66" i="5"/>
  <c r="V66" i="5"/>
  <c r="AB65" i="5"/>
  <c r="X65" i="5"/>
  <c r="V65" i="5"/>
  <c r="T65" i="5"/>
  <c r="AB64" i="5"/>
  <c r="X64" i="5"/>
  <c r="V64" i="5"/>
  <c r="AB63" i="5"/>
  <c r="X63" i="5"/>
  <c r="V63" i="5"/>
  <c r="T63" i="5"/>
  <c r="AB62" i="5"/>
  <c r="X62" i="5"/>
  <c r="V62" i="5"/>
  <c r="AB61" i="5"/>
  <c r="X61" i="5"/>
  <c r="V61" i="5"/>
  <c r="AB60" i="5"/>
  <c r="X60" i="5"/>
  <c r="V60" i="5"/>
  <c r="T60" i="5"/>
  <c r="AB59" i="5"/>
  <c r="X59" i="5"/>
  <c r="V59" i="5"/>
  <c r="AB58" i="5"/>
  <c r="X58" i="5"/>
  <c r="V58" i="5"/>
  <c r="S58" i="5"/>
  <c r="AB57" i="5"/>
  <c r="X57" i="5"/>
  <c r="V57" i="5"/>
  <c r="T57" i="5"/>
  <c r="S57" i="5"/>
  <c r="AB56" i="5"/>
  <c r="X56" i="5"/>
  <c r="V56" i="5"/>
  <c r="AB55" i="5"/>
  <c r="X55" i="5"/>
  <c r="V55" i="5"/>
  <c r="AB54" i="5"/>
  <c r="X54" i="5"/>
  <c r="V54" i="5"/>
  <c r="AB53" i="5"/>
  <c r="X53" i="5"/>
  <c r="V53" i="5"/>
  <c r="AB52" i="5"/>
  <c r="X52" i="5"/>
  <c r="V52" i="5"/>
  <c r="AB51" i="5"/>
  <c r="X51" i="5"/>
  <c r="V51" i="5"/>
  <c r="AB50" i="5"/>
  <c r="X50" i="5"/>
  <c r="V50" i="5"/>
  <c r="AB49" i="5"/>
  <c r="X49" i="5"/>
  <c r="V49" i="5"/>
  <c r="AB48" i="5"/>
  <c r="X48" i="5"/>
  <c r="V48" i="5"/>
  <c r="S48" i="5"/>
  <c r="AB47" i="5"/>
  <c r="X47" i="5"/>
  <c r="V47" i="5"/>
  <c r="AB46" i="5"/>
  <c r="X46" i="5"/>
  <c r="V46" i="5"/>
  <c r="AB45" i="5"/>
  <c r="X45" i="5"/>
  <c r="V45" i="5"/>
  <c r="AB44" i="5"/>
  <c r="X44" i="5"/>
  <c r="V44" i="5"/>
  <c r="AB43" i="5"/>
  <c r="X43" i="5"/>
  <c r="V43" i="5"/>
  <c r="AB42" i="5"/>
  <c r="X42" i="5"/>
  <c r="V42" i="5"/>
  <c r="AB41" i="5"/>
  <c r="X41" i="5"/>
  <c r="V41" i="5"/>
  <c r="AB40" i="5"/>
  <c r="X40" i="5"/>
  <c r="V40" i="5"/>
  <c r="AB39" i="5"/>
  <c r="X39" i="5"/>
  <c r="V39" i="5"/>
  <c r="AB38" i="5"/>
  <c r="X38" i="5"/>
  <c r="V38" i="5"/>
  <c r="AB37" i="5"/>
  <c r="X37" i="5"/>
  <c r="V37" i="5"/>
  <c r="AB36" i="5"/>
  <c r="X36" i="5"/>
  <c r="V36" i="5"/>
  <c r="AB35" i="5"/>
  <c r="X35" i="5"/>
  <c r="V35" i="5"/>
  <c r="AB34" i="5"/>
  <c r="X34" i="5"/>
  <c r="V34" i="5"/>
  <c r="AB33" i="5"/>
  <c r="X33" i="5"/>
  <c r="V33" i="5"/>
  <c r="AB32" i="5"/>
  <c r="X32" i="5"/>
  <c r="V32" i="5"/>
  <c r="AB31" i="5"/>
  <c r="X31" i="5"/>
  <c r="V31" i="5"/>
  <c r="T31" i="5"/>
  <c r="AB30" i="5"/>
  <c r="X30" i="5"/>
  <c r="V30" i="5"/>
  <c r="AB29" i="5"/>
  <c r="X29" i="5"/>
  <c r="V29" i="5"/>
  <c r="AB28" i="5"/>
  <c r="X28" i="5"/>
  <c r="V28" i="5"/>
  <c r="T28" i="5"/>
  <c r="AB27" i="5"/>
  <c r="X27" i="5"/>
  <c r="V27" i="5"/>
  <c r="AB26" i="5"/>
  <c r="X26" i="5"/>
  <c r="V26" i="5"/>
  <c r="AB25" i="5"/>
  <c r="X25" i="5"/>
  <c r="V25" i="5"/>
  <c r="AB24" i="5"/>
  <c r="X24" i="5"/>
  <c r="V24" i="5"/>
  <c r="S24" i="5"/>
  <c r="AB23" i="5"/>
  <c r="X23" i="5"/>
  <c r="V23" i="5"/>
  <c r="AB22" i="5"/>
  <c r="X22" i="5"/>
  <c r="V22" i="5"/>
  <c r="S22" i="5"/>
  <c r="AB21" i="5"/>
  <c r="X21" i="5"/>
  <c r="V21" i="5"/>
  <c r="AB20" i="5"/>
  <c r="X20" i="5"/>
  <c r="V20" i="5"/>
  <c r="AB19" i="5"/>
  <c r="X19" i="5"/>
  <c r="V19" i="5"/>
  <c r="T19" i="5"/>
  <c r="AB18" i="5"/>
  <c r="X18" i="5"/>
  <c r="V18" i="5"/>
  <c r="AB17" i="5"/>
  <c r="X17" i="5"/>
  <c r="V17" i="5"/>
  <c r="AB16" i="5"/>
  <c r="X16" i="5"/>
  <c r="V16" i="5"/>
  <c r="AB15" i="5"/>
  <c r="X15" i="5"/>
  <c r="V15" i="5"/>
  <c r="S15" i="5"/>
  <c r="AB14" i="5"/>
  <c r="X14" i="5"/>
  <c r="V14" i="5"/>
  <c r="AB13" i="5"/>
  <c r="X13" i="5"/>
  <c r="V13" i="5"/>
  <c r="T13" i="5"/>
  <c r="AB12" i="5"/>
  <c r="X12" i="5"/>
  <c r="V12" i="5"/>
  <c r="AB11" i="5"/>
  <c r="X11" i="5"/>
  <c r="V11" i="5"/>
  <c r="AB10" i="5"/>
  <c r="X10" i="5"/>
  <c r="V10" i="5"/>
  <c r="AB9" i="5"/>
  <c r="X9" i="5"/>
  <c r="V9" i="5"/>
  <c r="AB8" i="5"/>
  <c r="X8" i="5"/>
  <c r="V8" i="5"/>
  <c r="S8" i="5"/>
  <c r="AB7" i="5"/>
  <c r="X7" i="5"/>
  <c r="V7" i="5"/>
  <c r="S7" i="5"/>
  <c r="AB6" i="5"/>
  <c r="X6" i="5"/>
  <c r="V6" i="5"/>
  <c r="AB5" i="5"/>
  <c r="X5" i="5"/>
  <c r="V5" i="5"/>
  <c r="S428" i="5"/>
  <c r="S414" i="5"/>
  <c r="S400" i="5"/>
  <c r="S386" i="5"/>
  <c r="S372" i="5"/>
  <c r="S344" i="5"/>
  <c r="S330" i="5"/>
  <c r="S302" i="5"/>
  <c r="S288" i="5"/>
  <c r="S274" i="5"/>
  <c r="S232" i="5"/>
  <c r="S218" i="5"/>
  <c r="S425" i="5"/>
  <c r="S411" i="5"/>
  <c r="S397" i="5"/>
  <c r="S383" i="5"/>
  <c r="S355" i="5"/>
  <c r="S341" i="5"/>
  <c r="S327" i="5"/>
  <c r="S313" i="5"/>
  <c r="S299" i="5"/>
  <c r="S285" i="5"/>
  <c r="S271" i="5"/>
  <c r="S257" i="5"/>
  <c r="S243" i="5"/>
  <c r="S229" i="5"/>
  <c r="S215" i="5"/>
  <c r="S422" i="5"/>
  <c r="S408" i="5"/>
  <c r="S394" i="5"/>
  <c r="S380" i="5"/>
  <c r="S352" i="5"/>
  <c r="S338" i="5"/>
  <c r="S324" i="5"/>
  <c r="S310" i="5"/>
  <c r="S296" i="5"/>
  <c r="S268" i="5"/>
  <c r="S254" i="5"/>
  <c r="S240" i="5"/>
  <c r="T237" i="5"/>
  <c r="S226" i="5"/>
  <c r="S212" i="5"/>
  <c r="S198" i="5"/>
  <c r="S170" i="5"/>
  <c r="S114" i="5"/>
  <c r="S100" i="5"/>
  <c r="S86" i="5"/>
  <c r="S72" i="5"/>
  <c r="S44" i="5"/>
  <c r="S30" i="5"/>
  <c r="S16" i="5"/>
  <c r="S175" i="5"/>
  <c r="S133" i="5"/>
  <c r="S105" i="5"/>
  <c r="S91" i="5"/>
  <c r="S77" i="5"/>
  <c r="S63" i="5"/>
  <c r="S49" i="5"/>
  <c r="S35" i="5"/>
  <c r="S21" i="5"/>
  <c r="S200" i="5"/>
  <c r="S172" i="5"/>
  <c r="S144" i="5"/>
  <c r="S130" i="5"/>
  <c r="S74" i="5"/>
  <c r="S419" i="5"/>
  <c r="S405" i="5"/>
  <c r="S391" i="5"/>
  <c r="S377" i="5"/>
  <c r="S349" i="5"/>
  <c r="S335" i="5"/>
  <c r="S321" i="5"/>
  <c r="S307" i="5"/>
  <c r="S293" i="5"/>
  <c r="S279" i="5"/>
  <c r="S251" i="5"/>
  <c r="S223" i="5"/>
  <c r="S209" i="5"/>
  <c r="S181" i="5"/>
  <c r="S167" i="5"/>
  <c r="S139" i="5"/>
  <c r="S125" i="5"/>
  <c r="S111" i="5"/>
  <c r="S97" i="5"/>
  <c r="S83" i="5"/>
  <c r="S69" i="5"/>
  <c r="S55" i="5"/>
  <c r="S41" i="5"/>
  <c r="S27" i="5"/>
  <c r="T24" i="5"/>
  <c r="S13" i="5"/>
  <c r="S158" i="5"/>
  <c r="S116" i="5"/>
  <c r="S102" i="5"/>
  <c r="S60" i="5"/>
  <c r="S46" i="5"/>
  <c r="S430" i="5"/>
  <c r="T413" i="5"/>
  <c r="S402" i="5"/>
  <c r="S388" i="5"/>
  <c r="S374" i="5"/>
  <c r="S346" i="5"/>
  <c r="S332" i="5"/>
  <c r="T329" i="5"/>
  <c r="S318" i="5"/>
  <c r="S304" i="5"/>
  <c r="S290" i="5"/>
  <c r="S276" i="5"/>
  <c r="S262" i="5"/>
  <c r="S248" i="5"/>
  <c r="S234" i="5"/>
  <c r="S220" i="5"/>
  <c r="S206" i="5"/>
  <c r="S178" i="5"/>
  <c r="S164" i="5"/>
  <c r="S150" i="5"/>
  <c r="S136" i="5"/>
  <c r="S122" i="5"/>
  <c r="S108" i="5"/>
  <c r="S94" i="5"/>
  <c r="S80" i="5"/>
  <c r="S66" i="5"/>
  <c r="S52" i="5"/>
  <c r="S38" i="5"/>
  <c r="S10" i="5"/>
  <c r="S427" i="5"/>
  <c r="S399" i="5"/>
  <c r="S385" i="5"/>
  <c r="S343" i="5"/>
  <c r="S315" i="5"/>
  <c r="S301" i="5"/>
  <c r="S287" i="5"/>
  <c r="S273" i="5"/>
  <c r="S259" i="5"/>
  <c r="S245" i="5"/>
  <c r="S231" i="5"/>
  <c r="S217" i="5"/>
  <c r="S424" i="5"/>
  <c r="T421" i="5"/>
  <c r="S410" i="5"/>
  <c r="S396" i="5"/>
  <c r="S382" i="5"/>
  <c r="T379" i="5"/>
  <c r="S354" i="5"/>
  <c r="S340" i="5"/>
  <c r="S326" i="5"/>
  <c r="S312" i="5"/>
  <c r="S298" i="5"/>
  <c r="S284" i="5"/>
  <c r="S270" i="5"/>
  <c r="S256" i="5"/>
  <c r="S242" i="5"/>
  <c r="S228" i="5"/>
  <c r="S214" i="5"/>
  <c r="T418" i="5"/>
  <c r="S407" i="5"/>
  <c r="S393" i="5"/>
  <c r="S351" i="5"/>
  <c r="S337" i="5"/>
  <c r="S323" i="5"/>
  <c r="T320" i="5"/>
  <c r="S309" i="5"/>
  <c r="S295" i="5"/>
  <c r="S281" i="5"/>
  <c r="S267" i="5"/>
  <c r="S239" i="5"/>
  <c r="S225" i="5"/>
  <c r="S211" i="5"/>
  <c r="S197" i="5"/>
  <c r="T180" i="5"/>
  <c r="S169" i="5"/>
  <c r="S155" i="5"/>
  <c r="S141" i="5"/>
  <c r="T138" i="5"/>
  <c r="S127" i="5"/>
  <c r="S113" i="5"/>
  <c r="S99" i="5"/>
  <c r="S85" i="5"/>
  <c r="S71" i="5"/>
  <c r="S43" i="5"/>
  <c r="S29" i="5"/>
  <c r="S404" i="5"/>
  <c r="S390" i="5"/>
  <c r="S376" i="5"/>
  <c r="S348" i="5"/>
  <c r="S334" i="5"/>
  <c r="S306" i="5"/>
  <c r="S292" i="5"/>
  <c r="S278" i="5"/>
  <c r="S264" i="5"/>
  <c r="S250" i="5"/>
  <c r="S236" i="5"/>
  <c r="S222" i="5"/>
  <c r="S208" i="5"/>
  <c r="S194" i="5"/>
  <c r="S166" i="5"/>
  <c r="S152" i="5"/>
  <c r="S124" i="5"/>
  <c r="S110" i="5"/>
  <c r="S96" i="5"/>
  <c r="S82" i="5"/>
  <c r="S68" i="5"/>
  <c r="S54" i="5"/>
  <c r="S40" i="5"/>
  <c r="S26" i="5"/>
  <c r="S12" i="5"/>
  <c r="S205" i="5"/>
  <c r="S177" i="5"/>
  <c r="S163" i="5"/>
  <c r="S149" i="5"/>
  <c r="S135" i="5"/>
  <c r="S121" i="5"/>
  <c r="S107" i="5"/>
  <c r="S93" i="5"/>
  <c r="S79" i="5"/>
  <c r="S429" i="5"/>
  <c r="S401" i="5"/>
  <c r="S387" i="5"/>
  <c r="S373" i="5"/>
  <c r="S345" i="5"/>
  <c r="S331" i="5"/>
  <c r="S303" i="5"/>
  <c r="S289" i="5"/>
  <c r="S275" i="5"/>
  <c r="S261" i="5"/>
  <c r="S247" i="5"/>
  <c r="S219" i="5"/>
  <c r="S426" i="5"/>
  <c r="S412" i="5"/>
  <c r="S398" i="5"/>
  <c r="S384" i="5"/>
  <c r="S342" i="5"/>
  <c r="S314" i="5"/>
  <c r="S300" i="5"/>
  <c r="S286" i="5"/>
  <c r="S272" i="5"/>
  <c r="S258" i="5"/>
  <c r="S244" i="5"/>
  <c r="S230" i="5"/>
  <c r="S216" i="5"/>
  <c r="T213" i="5"/>
  <c r="S409" i="5"/>
  <c r="S395" i="5"/>
  <c r="S381" i="5"/>
  <c r="S353" i="5"/>
  <c r="T350" i="5"/>
  <c r="S339" i="5"/>
  <c r="S325" i="5"/>
  <c r="S311" i="5"/>
  <c r="S297" i="5"/>
  <c r="S283" i="5"/>
  <c r="S269" i="5"/>
  <c r="S255" i="5"/>
  <c r="S241" i="5"/>
  <c r="S227" i="5"/>
  <c r="S420" i="5"/>
  <c r="S406" i="5"/>
  <c r="S392" i="5"/>
  <c r="S378" i="5"/>
  <c r="S336" i="5"/>
  <c r="S322" i="5"/>
  <c r="S308" i="5"/>
  <c r="S294" i="5"/>
  <c r="S280" i="5"/>
  <c r="S266" i="5"/>
  <c r="S252" i="5"/>
  <c r="S238" i="5"/>
  <c r="S224" i="5"/>
  <c r="S210" i="5"/>
  <c r="S196" i="5"/>
  <c r="S168" i="5"/>
  <c r="S154" i="5"/>
  <c r="S140" i="5"/>
  <c r="S126" i="5"/>
  <c r="S112" i="5"/>
  <c r="S98" i="5"/>
  <c r="S84" i="5"/>
  <c r="S70" i="5"/>
  <c r="S56" i="5"/>
  <c r="S42" i="5"/>
  <c r="S28" i="5"/>
  <c r="S14" i="5"/>
  <c r="S389" i="5"/>
  <c r="S375" i="5"/>
  <c r="S347" i="5"/>
  <c r="S333" i="5"/>
  <c r="S319" i="5"/>
  <c r="T316" i="5"/>
  <c r="S305" i="5"/>
  <c r="S291" i="5"/>
  <c r="S277" i="5"/>
  <c r="S263" i="5"/>
  <c r="T260" i="5"/>
  <c r="S249" i="5"/>
  <c r="T246" i="5"/>
  <c r="S235" i="5"/>
  <c r="S221" i="5"/>
  <c r="S207" i="5"/>
  <c r="S193" i="5"/>
  <c r="S179" i="5"/>
  <c r="S165" i="5"/>
  <c r="S151" i="5"/>
  <c r="S137" i="5"/>
  <c r="S109" i="5"/>
  <c r="S95" i="5"/>
  <c r="S81" i="5"/>
  <c r="S67" i="5"/>
  <c r="S53" i="5"/>
  <c r="S39" i="5"/>
  <c r="S25" i="5"/>
  <c r="S11" i="5"/>
  <c r="S201" i="5"/>
  <c r="S157" i="5"/>
  <c r="S131" i="5"/>
  <c r="T15" i="5"/>
  <c r="S204" i="5"/>
  <c r="S160" i="5"/>
  <c r="S104" i="5"/>
  <c r="S101" i="5"/>
  <c r="T58" i="5"/>
  <c r="S18" i="5"/>
  <c r="T153" i="5"/>
  <c r="T142" i="5"/>
  <c r="S134" i="5"/>
  <c r="T123" i="5"/>
  <c r="T119" i="5"/>
  <c r="S75" i="5"/>
  <c r="S64" i="5"/>
  <c r="S61" i="5"/>
  <c r="S47" i="5"/>
  <c r="S32" i="5"/>
  <c r="T7" i="5"/>
  <c r="T417" i="5"/>
  <c r="S174" i="5"/>
  <c r="S171" i="5"/>
  <c r="S145" i="5"/>
  <c r="S89" i="5"/>
  <c r="S78" i="5"/>
  <c r="S50" i="5"/>
  <c r="T265" i="5"/>
  <c r="T156" i="5"/>
  <c r="S148" i="5"/>
  <c r="S117" i="5"/>
  <c r="S76" i="5"/>
  <c r="S62" i="5"/>
  <c r="S59" i="5"/>
  <c r="S19" i="5"/>
  <c r="T203" i="5"/>
  <c r="T159" i="5"/>
  <c r="S115" i="5"/>
  <c r="T103" i="5"/>
  <c r="S92" i="5"/>
  <c r="T233" i="5"/>
  <c r="S118" i="5"/>
  <c r="S20" i="5"/>
  <c r="S17" i="5"/>
  <c r="T415" i="5"/>
  <c r="T416" i="5"/>
  <c r="T403" i="5"/>
  <c r="S162" i="5"/>
  <c r="T88" i="5"/>
  <c r="S34" i="5"/>
  <c r="S31" i="5"/>
  <c r="S6" i="5"/>
  <c r="S73" i="5"/>
  <c r="S45" i="5"/>
  <c r="T328" i="5"/>
  <c r="S199" i="5"/>
  <c r="S173" i="5"/>
  <c r="T147" i="5"/>
  <c r="S129" i="5"/>
  <c r="S106" i="5"/>
  <c r="S23" i="5"/>
  <c r="S9" i="5"/>
  <c r="S202" i="5"/>
  <c r="S176" i="5"/>
  <c r="S132" i="5"/>
  <c r="S37" i="5"/>
  <c r="T423" i="5"/>
  <c r="T161" i="5"/>
  <c r="T195" i="5"/>
  <c r="S146" i="5"/>
  <c r="T128" i="5"/>
  <c r="S120" i="5"/>
  <c r="S90" i="5"/>
  <c r="S87" i="5"/>
  <c r="S65" i="5"/>
  <c r="S33" i="5"/>
  <c r="T22" i="5"/>
  <c r="T8" i="5"/>
  <c r="S5" i="5"/>
  <c r="S51" i="5"/>
  <c r="S36" i="5"/>
  <c r="T48" i="5"/>
  <c r="T36" i="5" l="1"/>
  <c r="T106" i="5"/>
  <c r="T59" i="5"/>
  <c r="T134" i="5"/>
  <c r="T109" i="5"/>
  <c r="T56" i="5"/>
  <c r="T336" i="5"/>
  <c r="T244" i="5"/>
  <c r="T303" i="5"/>
  <c r="T40" i="5"/>
  <c r="T292" i="5"/>
  <c r="T239" i="5"/>
  <c r="T340" i="5"/>
  <c r="T427" i="5"/>
  <c r="T234" i="5"/>
  <c r="T111" i="5"/>
  <c r="T200" i="5"/>
  <c r="T170" i="5"/>
  <c r="T341" i="5"/>
  <c r="T62" i="5"/>
  <c r="T18" i="5"/>
  <c r="T137" i="5"/>
  <c r="T70" i="5"/>
  <c r="T378" i="5"/>
  <c r="T258" i="5"/>
  <c r="T331" i="5"/>
  <c r="T54" i="5"/>
  <c r="T306" i="5"/>
  <c r="T267" i="5"/>
  <c r="T382" i="5"/>
  <c r="T10" i="5"/>
  <c r="T248" i="5"/>
  <c r="T21" i="5"/>
  <c r="T198" i="5"/>
  <c r="T383" i="5"/>
  <c r="T68" i="5"/>
  <c r="T376" i="5"/>
  <c r="T281" i="5"/>
  <c r="T396" i="5"/>
  <c r="T38" i="5"/>
  <c r="T262" i="5"/>
  <c r="T139" i="5"/>
  <c r="T35" i="5"/>
  <c r="T212" i="5"/>
  <c r="T397" i="5"/>
  <c r="T300" i="5"/>
  <c r="T373" i="5"/>
  <c r="T404" i="5"/>
  <c r="T309" i="5"/>
  <c r="T410" i="5"/>
  <c r="T52" i="5"/>
  <c r="T318" i="5"/>
  <c r="T49" i="5"/>
  <c r="T240" i="5"/>
  <c r="T411" i="5"/>
  <c r="T29" i="5"/>
  <c r="T323" i="5"/>
  <c r="T424" i="5"/>
  <c r="T66" i="5"/>
  <c r="T346" i="5"/>
  <c r="T293" i="5"/>
  <c r="T77" i="5"/>
  <c r="T254" i="5"/>
  <c r="T425" i="5"/>
  <c r="T43" i="5"/>
  <c r="T217" i="5"/>
  <c r="T80" i="5"/>
  <c r="T307" i="5"/>
  <c r="T91" i="5"/>
  <c r="T268" i="5"/>
  <c r="T288" i="5"/>
  <c r="T407" i="5"/>
  <c r="T321" i="5"/>
  <c r="T105" i="5"/>
  <c r="T310" i="5"/>
  <c r="T330" i="5"/>
  <c r="T214" i="5"/>
  <c r="T245" i="5"/>
  <c r="T122" i="5"/>
  <c r="T46" i="5"/>
  <c r="T335" i="5"/>
  <c r="T133" i="5"/>
  <c r="T324" i="5"/>
  <c r="T344" i="5"/>
  <c r="T349" i="5"/>
  <c r="T16" i="5"/>
  <c r="T408" i="5"/>
  <c r="T400" i="5"/>
  <c r="T150" i="5"/>
  <c r="T391" i="5"/>
  <c r="T30" i="5"/>
  <c r="T422" i="5"/>
  <c r="T414" i="5"/>
  <c r="T32" i="5"/>
  <c r="T25" i="5"/>
  <c r="T347" i="5"/>
  <c r="T252" i="5"/>
  <c r="T325" i="5"/>
  <c r="T219" i="5"/>
  <c r="T177" i="5"/>
  <c r="T236" i="5"/>
  <c r="T127" i="5"/>
  <c r="T287" i="5"/>
  <c r="T164" i="5"/>
  <c r="T27" i="5"/>
  <c r="T405" i="5"/>
  <c r="T44" i="5"/>
  <c r="T428" i="5"/>
  <c r="T47" i="5"/>
  <c r="T39" i="5"/>
  <c r="T375" i="5"/>
  <c r="T266" i="5"/>
  <c r="T339" i="5"/>
  <c r="T247" i="5"/>
  <c r="T205" i="5"/>
  <c r="T250" i="5"/>
  <c r="T141" i="5"/>
  <c r="T284" i="5"/>
  <c r="T343" i="5"/>
  <c r="T178" i="5"/>
  <c r="T41" i="5"/>
  <c r="T419" i="5"/>
  <c r="T86" i="5"/>
  <c r="T257" i="5"/>
  <c r="T206" i="5"/>
  <c r="T55" i="5"/>
  <c r="T74" i="5"/>
  <c r="T51" i="5"/>
  <c r="T129" i="5"/>
  <c r="T125" i="5"/>
  <c r="T345" i="5"/>
  <c r="T420" i="5"/>
  <c r="T108" i="5"/>
  <c r="T5" i="5"/>
  <c r="T173" i="5"/>
  <c r="T117" i="5"/>
  <c r="T101" i="5"/>
  <c r="T151" i="5"/>
  <c r="T84" i="5"/>
  <c r="T406" i="5"/>
  <c r="T286" i="5"/>
  <c r="T82" i="5"/>
  <c r="T430" i="5"/>
  <c r="T33" i="5"/>
  <c r="T199" i="5"/>
  <c r="T148" i="5"/>
  <c r="T104" i="5"/>
  <c r="T165" i="5"/>
  <c r="T112" i="5"/>
  <c r="T209" i="5"/>
  <c r="T337" i="5"/>
  <c r="T231" i="5"/>
  <c r="T135" i="5"/>
  <c r="T273" i="5"/>
  <c r="T176" i="5"/>
  <c r="T270" i="5"/>
  <c r="T118" i="5"/>
  <c r="T87" i="5"/>
  <c r="T45" i="5"/>
  <c r="T50" i="5"/>
  <c r="T160" i="5"/>
  <c r="T179" i="5"/>
  <c r="T126" i="5"/>
  <c r="T227" i="5"/>
  <c r="T314" i="5"/>
  <c r="T401" i="5"/>
  <c r="T96" i="5"/>
  <c r="T402" i="5"/>
  <c r="T90" i="5"/>
  <c r="T73" i="5"/>
  <c r="T78" i="5"/>
  <c r="T204" i="5"/>
  <c r="T207" i="5"/>
  <c r="T140" i="5"/>
  <c r="T241" i="5"/>
  <c r="T342" i="5"/>
  <c r="T429" i="5"/>
  <c r="T110" i="5"/>
  <c r="T152" i="5"/>
  <c r="T116" i="5"/>
  <c r="T120" i="5"/>
  <c r="T6" i="5"/>
  <c r="T89" i="5"/>
  <c r="T131" i="5"/>
  <c r="T235" i="5"/>
  <c r="T154" i="5"/>
  <c r="T255" i="5"/>
  <c r="T384" i="5"/>
  <c r="T121" i="5"/>
  <c r="T124" i="5"/>
  <c r="T71" i="5"/>
  <c r="T85" i="5"/>
  <c r="T136" i="5"/>
  <c r="T146" i="5"/>
  <c r="T34" i="5"/>
  <c r="T145" i="5"/>
  <c r="T157" i="5"/>
  <c r="T277" i="5"/>
  <c r="T168" i="5"/>
  <c r="T269" i="5"/>
  <c r="T398" i="5"/>
  <c r="T37" i="5"/>
  <c r="T162" i="5"/>
  <c r="T171" i="5"/>
  <c r="T201" i="5"/>
  <c r="T291" i="5"/>
  <c r="T210" i="5"/>
  <c r="T283" i="5"/>
  <c r="T412" i="5"/>
  <c r="T149" i="5"/>
  <c r="T166" i="5"/>
  <c r="T99" i="5"/>
  <c r="T242" i="5"/>
  <c r="T259" i="5"/>
  <c r="T158" i="5"/>
  <c r="T243" i="5"/>
  <c r="T132" i="5"/>
  <c r="T17" i="5"/>
  <c r="T174" i="5"/>
  <c r="T11" i="5"/>
  <c r="T333" i="5"/>
  <c r="T238" i="5"/>
  <c r="T311" i="5"/>
  <c r="T426" i="5"/>
  <c r="T163" i="5"/>
  <c r="T194" i="5"/>
  <c r="T113" i="5"/>
  <c r="T256" i="5"/>
  <c r="T20" i="5"/>
  <c r="T202" i="5"/>
  <c r="T9" i="5"/>
  <c r="T92" i="5"/>
  <c r="T61" i="5"/>
  <c r="T53" i="5"/>
  <c r="T14" i="5"/>
  <c r="T280" i="5"/>
  <c r="T409" i="5"/>
  <c r="T261" i="5"/>
  <c r="T12" i="5"/>
  <c r="T264" i="5"/>
  <c r="T155" i="5"/>
  <c r="T312" i="5"/>
  <c r="T385" i="5"/>
  <c r="T23" i="5"/>
  <c r="T97" i="5"/>
  <c r="T130" i="5"/>
  <c r="T115" i="5"/>
  <c r="T64" i="5"/>
  <c r="T100" i="5"/>
  <c r="T95" i="5"/>
  <c r="T114" i="5"/>
  <c r="T42" i="5"/>
  <c r="T271" i="5"/>
  <c r="T322" i="5"/>
  <c r="T327" i="5"/>
  <c r="T216" i="5"/>
  <c r="T289" i="5"/>
  <c r="T399" i="5"/>
  <c r="T26" i="5"/>
  <c r="T278" i="5"/>
  <c r="T220" i="5"/>
  <c r="T211" i="5"/>
  <c r="T326" i="5"/>
  <c r="B431" i="5" l="1"/>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G9" i="6" s="1"/>
  <c r="H9" i="6" s="1"/>
  <c r="D9" i="6" s="1"/>
  <c r="B63" i="6"/>
  <c r="G63" i="6" s="1"/>
  <c r="B62" i="6"/>
  <c r="G62" i="6" s="1"/>
  <c r="B60" i="6"/>
  <c r="G60" i="6"/>
  <c r="B59" i="6"/>
  <c r="G59" i="6" s="1"/>
  <c r="B58" i="6"/>
  <c r="G58" i="6"/>
  <c r="B57" i="6"/>
  <c r="G57" i="6"/>
  <c r="B56" i="6"/>
  <c r="G56" i="6" s="1"/>
  <c r="B55" i="6"/>
  <c r="G55" i="6" s="1"/>
  <c r="B54" i="6"/>
  <c r="G54" i="6"/>
  <c r="B17" i="6"/>
  <c r="B16" i="6"/>
  <c r="B15" i="6"/>
  <c r="F20" i="6" s="1"/>
  <c r="B14" i="6"/>
  <c r="G14" i="6"/>
  <c r="H14" i="6" s="1"/>
  <c r="H13" i="6"/>
  <c r="B12" i="6"/>
  <c r="G12" i="6"/>
  <c r="H12" i="6" s="1"/>
  <c r="D12" i="6" s="1"/>
  <c r="B11" i="6"/>
  <c r="G11" i="6"/>
  <c r="H11" i="6" s="1"/>
  <c r="D11" i="6" s="1"/>
  <c r="B8" i="6"/>
  <c r="G8" i="6" s="1"/>
  <c r="H8" i="6" s="1"/>
  <c r="D8" i="6" s="1"/>
  <c r="B7" i="6"/>
  <c r="G7" i="6" s="1"/>
  <c r="H7" i="6" s="1"/>
  <c r="D7" i="6" s="1"/>
  <c r="B6" i="6"/>
  <c r="G6" i="6"/>
  <c r="B5" i="6"/>
  <c r="F64" i="6" s="1"/>
  <c r="F6" i="6"/>
  <c r="H6" i="6" s="1"/>
  <c r="D6" i="6" s="1"/>
  <c r="B4" i="6"/>
  <c r="G4" i="6"/>
  <c r="H4" i="6" s="1"/>
  <c r="D4" i="6" s="1"/>
  <c r="S2492" i="5"/>
  <c r="B90" i="4"/>
  <c r="H67" i="4"/>
  <c r="P47" i="4"/>
  <c r="P46" i="4"/>
  <c r="P45" i="4"/>
  <c r="P44" i="4"/>
  <c r="P43" i="4"/>
  <c r="Q43" i="4" s="1"/>
  <c r="P41" i="4"/>
  <c r="P40" i="4"/>
  <c r="P39" i="4"/>
  <c r="P38" i="4"/>
  <c r="P37" i="4"/>
  <c r="Q37" i="4" s="1"/>
  <c r="P35" i="4"/>
  <c r="P34" i="4"/>
  <c r="P33" i="4"/>
  <c r="P32" i="4"/>
  <c r="P31" i="4"/>
  <c r="Q31" i="4" s="1"/>
  <c r="P29" i="4"/>
  <c r="P28" i="4"/>
  <c r="P27" i="4"/>
  <c r="B27" i="4" s="1"/>
  <c r="B33" i="4" s="1"/>
  <c r="A20" i="6" s="1"/>
  <c r="P26" i="4"/>
  <c r="D11" i="4"/>
  <c r="A5" i="4"/>
  <c r="Q4" i="5"/>
  <c r="F21" i="6"/>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F22" i="6"/>
  <c r="B22" i="6"/>
  <c r="F27" i="6" s="1"/>
  <c r="G5" i="6"/>
  <c r="H5" i="6"/>
  <c r="D5" i="6" s="1"/>
  <c r="G17" i="6"/>
  <c r="H17" i="6"/>
  <c r="B21" i="6"/>
  <c r="B41" i="6" s="1"/>
  <c r="G41" i="6" s="1"/>
  <c r="B51" i="6"/>
  <c r="G51" i="6" s="1"/>
  <c r="G16" i="6"/>
  <c r="H16" i="6" s="1"/>
  <c r="B19" i="6"/>
  <c r="A38" i="2"/>
  <c r="J4" i="5"/>
  <c r="B41" i="4"/>
  <c r="B71" i="4" s="1"/>
  <c r="A52" i="6" s="1"/>
  <c r="A55" i="2"/>
  <c r="A73" i="2"/>
  <c r="B9" i="3"/>
  <c r="A3" i="2"/>
  <c r="A20" i="2"/>
  <c r="B17" i="3"/>
  <c r="B29" i="4"/>
  <c r="B35" i="4" s="1"/>
  <c r="A22"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491" i="5"/>
  <c r="S511" i="5"/>
  <c r="S437" i="5"/>
  <c r="S452" i="5"/>
  <c r="S548" i="5"/>
  <c r="S539" i="5"/>
  <c r="S432" i="5"/>
  <c r="S560" i="5"/>
  <c r="S510" i="5"/>
  <c r="S449" i="5"/>
  <c r="S457" i="5"/>
  <c r="S436" i="5"/>
  <c r="S441" i="5"/>
  <c r="S572" i="5"/>
  <c r="S440" i="5"/>
  <c r="S568" i="5"/>
  <c r="S468" i="5"/>
  <c r="S543" i="5"/>
  <c r="S464" i="5"/>
  <c r="S552" i="5"/>
  <c r="S586" i="5"/>
  <c r="S479" i="5"/>
  <c r="S433" i="5"/>
  <c r="S444" i="5"/>
  <c r="S584" i="5"/>
  <c r="S453" i="5"/>
  <c r="S448" i="5"/>
  <c r="S445" i="5"/>
  <c r="S470" i="5"/>
  <c r="S461" i="5"/>
  <c r="S494" i="5"/>
  <c r="I987" i="5"/>
  <c r="H650" i="5"/>
  <c r="H987" i="5"/>
  <c r="R987" i="5"/>
  <c r="I678" i="5"/>
  <c r="H678" i="5"/>
  <c r="J987" i="5"/>
  <c r="S606" i="5"/>
  <c r="S610" i="5"/>
  <c r="S598" i="5"/>
  <c r="S532" i="5"/>
  <c r="B32" i="6"/>
  <c r="G32" i="6" s="1"/>
  <c r="R983" i="5"/>
  <c r="R872" i="5"/>
  <c r="I851" i="5"/>
  <c r="J775" i="5"/>
  <c r="F678" i="5"/>
  <c r="F967" i="5"/>
  <c r="J678" i="5"/>
  <c r="I967" i="5"/>
  <c r="I829" i="5"/>
  <c r="H752" i="5"/>
  <c r="H578" i="5"/>
  <c r="R967" i="5"/>
  <c r="R829" i="5"/>
  <c r="J752" i="5"/>
  <c r="I578" i="5"/>
  <c r="J578" i="5"/>
  <c r="F982" i="5"/>
  <c r="J672" i="5"/>
  <c r="H982" i="5"/>
  <c r="I650" i="5"/>
  <c r="I1015" i="5"/>
  <c r="I982" i="5"/>
  <c r="J982" i="5"/>
  <c r="I672" i="5"/>
  <c r="R1015" i="5"/>
  <c r="R852" i="5"/>
  <c r="J463" i="5"/>
  <c r="H463" i="5"/>
  <c r="I872" i="5"/>
  <c r="I463" i="5"/>
  <c r="R574" i="5"/>
  <c r="F872" i="5"/>
  <c r="R746" i="5"/>
  <c r="F767" i="5"/>
  <c r="H746" i="5"/>
  <c r="H562" i="5"/>
  <c r="F463" i="5"/>
  <c r="H574" i="5"/>
  <c r="I562" i="5"/>
  <c r="I574" i="5"/>
  <c r="J562" i="5"/>
  <c r="J872" i="5"/>
  <c r="F562" i="5"/>
  <c r="J574" i="5"/>
  <c r="R799" i="5"/>
  <c r="H576" i="5"/>
  <c r="F696" i="5"/>
  <c r="I644" i="5"/>
  <c r="F717" i="5"/>
  <c r="R775" i="5"/>
  <c r="F799" i="5"/>
  <c r="F775" i="5"/>
  <c r="H799" i="5"/>
  <c r="H775" i="5"/>
  <c r="F942" i="5"/>
  <c r="I799" i="5"/>
  <c r="I775" i="5"/>
  <c r="J602" i="5"/>
  <c r="H602" i="5"/>
  <c r="R891" i="5"/>
  <c r="I602" i="5"/>
  <c r="F672" i="5"/>
  <c r="J696" i="5"/>
  <c r="R762" i="5"/>
  <c r="H648" i="5"/>
  <c r="I696" i="5"/>
  <c r="H696" i="5"/>
  <c r="I648" i="5"/>
  <c r="I632" i="5"/>
  <c r="I596" i="5"/>
  <c r="R447" i="5"/>
  <c r="I836" i="5"/>
  <c r="H596" i="5"/>
  <c r="J447" i="5"/>
  <c r="F836" i="5"/>
  <c r="R836" i="5"/>
  <c r="I496" i="5"/>
  <c r="R808" i="5"/>
  <c r="I608" i="5"/>
  <c r="F808" i="5"/>
  <c r="H883" i="5"/>
  <c r="H447" i="5"/>
  <c r="I808" i="5"/>
  <c r="F883" i="5"/>
  <c r="I883" i="5"/>
  <c r="R883" i="5"/>
  <c r="H942" i="5"/>
  <c r="I720" i="5"/>
  <c r="J720" i="5"/>
  <c r="I942" i="5"/>
  <c r="H767" i="5"/>
  <c r="J680" i="5"/>
  <c r="H720" i="5"/>
  <c r="I680" i="5"/>
  <c r="R942" i="5"/>
  <c r="I767" i="5"/>
  <c r="R720" i="5"/>
  <c r="J767" i="5"/>
  <c r="H600" i="5"/>
  <c r="J644" i="5"/>
  <c r="H680" i="5"/>
  <c r="F680" i="5"/>
  <c r="H869" i="5"/>
  <c r="R754" i="5"/>
  <c r="J439" i="5"/>
  <c r="R979" i="5"/>
  <c r="F852" i="5"/>
  <c r="F817" i="5"/>
  <c r="I580" i="5"/>
  <c r="J869" i="5"/>
  <c r="R580" i="5"/>
  <c r="I888" i="5"/>
  <c r="F738" i="5"/>
  <c r="H580" i="5"/>
  <c r="R869" i="5"/>
  <c r="J592" i="5"/>
  <c r="I979" i="5"/>
  <c r="F888" i="5"/>
  <c r="R730" i="5"/>
  <c r="F524" i="5"/>
  <c r="J580" i="5"/>
  <c r="I869" i="5"/>
  <c r="H730" i="5"/>
  <c r="H592" i="5"/>
  <c r="H439" i="5"/>
  <c r="I730" i="5"/>
  <c r="I524" i="5"/>
  <c r="R439" i="5"/>
  <c r="B31" i="6"/>
  <c r="G31" i="6" s="1"/>
  <c r="F875" i="5"/>
  <c r="R888" i="5"/>
  <c r="F783" i="5"/>
  <c r="R757" i="5"/>
  <c r="I588" i="5"/>
  <c r="R431" i="5"/>
  <c r="J435" i="5"/>
  <c r="F640" i="5"/>
  <c r="R1003" i="5"/>
  <c r="I974" i="5"/>
  <c r="H875" i="5"/>
  <c r="H783" i="5"/>
  <c r="I757" i="5"/>
  <c r="I640" i="5"/>
  <c r="H644" i="5"/>
  <c r="H435" i="5"/>
  <c r="J640" i="5"/>
  <c r="J974" i="5"/>
  <c r="J875" i="5"/>
  <c r="I783" i="5"/>
  <c r="I749" i="5"/>
  <c r="J757" i="5"/>
  <c r="I556" i="5"/>
  <c r="J431" i="5"/>
  <c r="I1003" i="5"/>
  <c r="R974" i="5"/>
  <c r="I875" i="5"/>
  <c r="J783" i="5"/>
  <c r="J749" i="5"/>
  <c r="R875" i="5"/>
  <c r="R738" i="5"/>
  <c r="I717" i="5"/>
  <c r="R718" i="5"/>
  <c r="F757" i="5"/>
  <c r="I983" i="5"/>
  <c r="F749" i="5"/>
  <c r="J717" i="5"/>
  <c r="H640" i="5"/>
  <c r="H588" i="5"/>
  <c r="R435" i="5"/>
  <c r="H431" i="5"/>
  <c r="H556" i="5"/>
  <c r="R794" i="5"/>
  <c r="I634" i="5"/>
  <c r="H670" i="5"/>
  <c r="F814" i="5"/>
  <c r="J814" i="5"/>
  <c r="F592" i="5"/>
  <c r="R592" i="5"/>
  <c r="F867" i="5"/>
  <c r="H634" i="5"/>
  <c r="I971" i="5"/>
  <c r="F971" i="5"/>
  <c r="I817" i="5"/>
  <c r="R971" i="5"/>
  <c r="H971" i="5"/>
  <c r="J817" i="5"/>
  <c r="R817" i="5"/>
  <c r="I891" i="5"/>
  <c r="H867" i="5"/>
  <c r="R712" i="5"/>
  <c r="R608" i="5"/>
  <c r="J712" i="5"/>
  <c r="R640" i="5"/>
  <c r="R672" i="5"/>
  <c r="H808" i="5"/>
  <c r="J808" i="5"/>
  <c r="F644" i="5"/>
  <c r="F608" i="5"/>
  <c r="I867" i="5"/>
  <c r="R915" i="5"/>
  <c r="R710" i="5"/>
  <c r="H664" i="5"/>
  <c r="H608" i="5"/>
  <c r="F987" i="5"/>
  <c r="H851" i="5"/>
  <c r="F851" i="5"/>
  <c r="F931" i="5"/>
  <c r="I931" i="5"/>
  <c r="R867" i="5"/>
  <c r="I712" i="5"/>
  <c r="H710" i="5"/>
  <c r="F580" i="5"/>
  <c r="H836" i="5"/>
  <c r="J836" i="5"/>
  <c r="R931" i="5"/>
  <c r="I679" i="5"/>
  <c r="R578" i="5"/>
  <c r="F578" i="5"/>
  <c r="F891" i="5"/>
  <c r="F974" i="5"/>
  <c r="H891" i="5"/>
  <c r="H915" i="5"/>
  <c r="J608" i="5"/>
  <c r="F915" i="5"/>
  <c r="H712" i="5"/>
  <c r="H794" i="5"/>
  <c r="I794" i="5"/>
  <c r="J794" i="5"/>
  <c r="F794" i="5"/>
  <c r="J1007" i="5"/>
  <c r="H1007" i="5"/>
  <c r="F1007" i="5"/>
  <c r="R632" i="5"/>
  <c r="F632" i="5"/>
  <c r="J632" i="5"/>
  <c r="J829" i="5"/>
  <c r="H829" i="5"/>
  <c r="R814" i="5"/>
  <c r="I814" i="5"/>
  <c r="I443" i="5"/>
  <c r="F443" i="5"/>
  <c r="J943" i="5"/>
  <c r="H943" i="5"/>
  <c r="F943" i="5"/>
  <c r="J888" i="5"/>
  <c r="H888" i="5"/>
  <c r="H979" i="5"/>
  <c r="F979" i="5"/>
  <c r="J979" i="5"/>
  <c r="H774" i="5"/>
  <c r="F774" i="5"/>
  <c r="I774" i="5"/>
  <c r="J774" i="5"/>
  <c r="I710" i="5"/>
  <c r="F710" i="5"/>
  <c r="J576" i="5"/>
  <c r="F576" i="5"/>
  <c r="R576" i="5"/>
  <c r="I738" i="5"/>
  <c r="J738" i="5"/>
  <c r="J746" i="5"/>
  <c r="I746" i="5"/>
  <c r="J1003" i="5"/>
  <c r="H1003" i="5"/>
  <c r="F1003" i="5"/>
  <c r="R596" i="5"/>
  <c r="J596" i="5"/>
  <c r="F596" i="5"/>
  <c r="R717" i="5"/>
  <c r="H717" i="5"/>
  <c r="F1015" i="5"/>
  <c r="J1015" i="5"/>
  <c r="H1015" i="5"/>
  <c r="J883" i="5"/>
  <c r="H750" i="5"/>
  <c r="I750" i="5"/>
  <c r="J750" i="5"/>
  <c r="F750" i="5"/>
  <c r="J852" i="5"/>
  <c r="H852" i="5"/>
  <c r="H754" i="5"/>
  <c r="I754" i="5"/>
  <c r="J754" i="5"/>
  <c r="F754" i="5"/>
  <c r="R648" i="5"/>
  <c r="F648" i="5"/>
  <c r="J648" i="5"/>
  <c r="I447" i="5"/>
  <c r="F447" i="5"/>
  <c r="I752" i="5"/>
  <c r="F752" i="5"/>
  <c r="R602" i="5"/>
  <c r="F602" i="5"/>
  <c r="R600" i="5"/>
  <c r="J600" i="5"/>
  <c r="F600" i="5"/>
  <c r="I662" i="5"/>
  <c r="F662" i="5"/>
  <c r="R662" i="5"/>
  <c r="J662" i="5"/>
  <c r="J634" i="5"/>
  <c r="R634" i="5"/>
  <c r="F634" i="5"/>
  <c r="R664" i="5"/>
  <c r="I664" i="5"/>
  <c r="F664" i="5"/>
  <c r="I435" i="5"/>
  <c r="F43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H762" i="5"/>
  <c r="F762" i="5"/>
  <c r="J762" i="5"/>
  <c r="I762" i="5"/>
  <c r="H679" i="5"/>
  <c r="J679" i="5"/>
  <c r="F679" i="5"/>
  <c r="R679" i="5"/>
  <c r="H817" i="5"/>
  <c r="J524" i="5"/>
  <c r="R524" i="5"/>
  <c r="H524" i="5"/>
  <c r="I718" i="5"/>
  <c r="J718" i="5"/>
  <c r="F718" i="5"/>
  <c r="J983" i="5"/>
  <c r="H983" i="5"/>
  <c r="F983" i="5"/>
  <c r="H766" i="5"/>
  <c r="J766" i="5"/>
  <c r="I766" i="5"/>
  <c r="F766" i="5"/>
  <c r="H496" i="5"/>
  <c r="F496" i="5"/>
  <c r="R496" i="5"/>
  <c r="J496" i="5"/>
  <c r="I431" i="5"/>
  <c r="F431" i="5"/>
  <c r="B52" i="6"/>
  <c r="G52" i="6"/>
  <c r="B37" i="6"/>
  <c r="G37" i="6" s="1"/>
  <c r="B42" i="6"/>
  <c r="G42" i="6" s="1"/>
  <c r="B39" i="6"/>
  <c r="G39" i="6" s="1"/>
  <c r="F24" i="6"/>
  <c r="F65" i="6" s="1"/>
  <c r="B44" i="6"/>
  <c r="G44" i="6" s="1"/>
  <c r="B49" i="6"/>
  <c r="G49" i="6" s="1"/>
  <c r="B34" i="6"/>
  <c r="G34" i="6" s="1"/>
  <c r="B29" i="6"/>
  <c r="G29" i="6"/>
  <c r="B24" i="6"/>
  <c r="G24" i="6" s="1"/>
  <c r="H24" i="6" s="1"/>
  <c r="D24" i="6" s="1"/>
  <c r="G19" i="6"/>
  <c r="H19" i="6" s="1"/>
  <c r="D19" i="6" s="1"/>
  <c r="G22" i="6"/>
  <c r="H22" i="6" s="1"/>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B26" i="6"/>
  <c r="G26" i="6" s="1"/>
  <c r="B36" i="6"/>
  <c r="G36" i="6" s="1"/>
  <c r="D17" i="6"/>
  <c r="B27" i="6"/>
  <c r="G27"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H984" i="5"/>
  <c r="F984" i="5"/>
  <c r="R984" i="5"/>
  <c r="J984" i="5"/>
  <c r="I984" i="5"/>
  <c r="F44" i="6"/>
  <c r="F39" i="6"/>
  <c r="F49" i="6"/>
  <c r="H814" i="5"/>
  <c r="E814" i="5"/>
  <c r="X814" i="5" s="1"/>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AB464" i="5"/>
  <c r="AB837" i="5"/>
  <c r="AB874" i="5"/>
  <c r="AB966"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G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G67" i="6"/>
  <c r="G66" i="6"/>
  <c r="G64" i="6" a="1"/>
  <c r="H49" i="6" l="1"/>
  <c r="D49" i="6" s="1"/>
  <c r="F42" i="6"/>
  <c r="F68" i="6"/>
  <c r="H68" i="6" s="1"/>
  <c r="D68" i="6" s="1"/>
  <c r="F32" i="6"/>
  <c r="F52" i="6"/>
  <c r="H52" i="6" s="1"/>
  <c r="D52" i="6" s="1"/>
  <c r="F47" i="6"/>
  <c r="H47" i="6" s="1"/>
  <c r="D47" i="6" s="1"/>
  <c r="F37" i="6"/>
  <c r="H37" i="6" s="1"/>
  <c r="D37" i="6" s="1"/>
  <c r="H44" i="6"/>
  <c r="D44" i="6" s="1"/>
  <c r="H42" i="6"/>
  <c r="D42" i="6" s="1"/>
  <c r="H32" i="6"/>
  <c r="D32" i="6" s="1"/>
  <c r="H39" i="6"/>
  <c r="D39" i="6" s="1"/>
  <c r="H27" i="6"/>
  <c r="D27" i="6" s="1"/>
  <c r="C17" i="6"/>
  <c r="K68" i="6"/>
  <c r="D22" i="6"/>
  <c r="D16" i="6"/>
  <c r="C16" i="6"/>
  <c r="G21" i="6"/>
  <c r="H21" i="6" s="1"/>
  <c r="D21" i="6" s="1"/>
  <c r="C15" i="6"/>
  <c r="F26" i="6"/>
  <c r="C68" i="6"/>
  <c r="B20" i="6"/>
  <c r="F25" i="6" s="1"/>
  <c r="G15" i="6"/>
  <c r="H15" i="6" s="1"/>
  <c r="B46" i="6"/>
  <c r="G46" i="6" s="1"/>
  <c r="C22" i="6"/>
  <c r="H65" i="6"/>
  <c r="D65" i="6" s="1"/>
  <c r="C2" i="6"/>
  <c r="B2" i="6"/>
  <c r="D14" i="6"/>
  <c r="K65" i="6"/>
  <c r="B79" i="4"/>
  <c r="A57" i="6" s="1"/>
  <c r="B67" i="4"/>
  <c r="A48" i="6" s="1"/>
  <c r="B37" i="4"/>
  <c r="A23" i="6" s="1"/>
  <c r="B43" i="4"/>
  <c r="A28" i="6" s="1"/>
  <c r="B77" i="4"/>
  <c r="A55" i="6" s="1"/>
  <c r="B61" i="4"/>
  <c r="A43" i="6" s="1"/>
  <c r="B81" i="4"/>
  <c r="A58" i="6" s="1"/>
  <c r="B87" i="4"/>
  <c r="A62" i="6" s="1"/>
  <c r="B89" i="4"/>
  <c r="A63" i="6" s="1"/>
  <c r="B83" i="4"/>
  <c r="A59" i="6" s="1"/>
  <c r="B55" i="4"/>
  <c r="A38" i="6" s="1"/>
  <c r="B85" i="4"/>
  <c r="A60" i="6" s="1"/>
  <c r="B31" i="4"/>
  <c r="A18" i="6" s="1"/>
  <c r="B75" i="4"/>
  <c r="A54" i="6" s="1"/>
  <c r="B49" i="4"/>
  <c r="A33" i="6" s="1"/>
  <c r="F34" i="6"/>
  <c r="H34" i="6" s="1"/>
  <c r="D34" i="6" s="1"/>
  <c r="C44" i="6"/>
  <c r="C34" i="6"/>
  <c r="C19" i="6"/>
  <c r="C24" i="6"/>
  <c r="C14" i="6"/>
  <c r="C49" i="6"/>
  <c r="F29" i="6"/>
  <c r="H29" i="6" s="1"/>
  <c r="D29" i="6" s="1"/>
  <c r="C65" i="6"/>
  <c r="C39" i="6"/>
  <c r="C12" i="6"/>
  <c r="C7" i="6"/>
  <c r="C8" i="6"/>
  <c r="C11" i="6"/>
  <c r="C10" i="6"/>
  <c r="C9" i="6"/>
  <c r="C5" i="6"/>
  <c r="C6" i="6"/>
  <c r="C4" i="6"/>
  <c r="B68" i="4"/>
  <c r="A49" i="6" s="1"/>
  <c r="B50" i="4"/>
  <c r="A34" i="6" s="1"/>
  <c r="B62" i="4"/>
  <c r="A44" i="6" s="1"/>
  <c r="G74" i="4"/>
  <c r="A24" i="6"/>
  <c r="D49" i="4"/>
  <c r="D55" i="4"/>
  <c r="A15" i="6"/>
  <c r="D67" i="4"/>
  <c r="D31" i="4"/>
  <c r="A17" i="6"/>
  <c r="G69" i="6" a="1"/>
  <c r="G69" i="6" s="1"/>
  <c r="H69" i="6" s="1"/>
  <c r="B69" i="4"/>
  <c r="A50" i="6" s="1"/>
  <c r="B51" i="4"/>
  <c r="A35" i="6" s="1"/>
  <c r="A25" i="6"/>
  <c r="B63" i="4"/>
  <c r="A45" i="6" s="1"/>
  <c r="G55" i="4"/>
  <c r="B59" i="4"/>
  <c r="A42" i="6" s="1"/>
  <c r="G67" i="4"/>
  <c r="B65" i="4"/>
  <c r="A47" i="6" s="1"/>
  <c r="G43" i="4"/>
  <c r="B53" i="4"/>
  <c r="A37" i="6" s="1"/>
  <c r="G37" i="4"/>
  <c r="D43" i="4"/>
  <c r="D74" i="4"/>
  <c r="G49" i="4"/>
  <c r="A27" i="6"/>
  <c r="D37" i="4"/>
  <c r="G61" i="4"/>
  <c r="A16" i="6"/>
  <c r="B32" i="4"/>
  <c r="A19" i="6" s="1"/>
  <c r="G64" i="6"/>
  <c r="B52" i="4"/>
  <c r="A36" i="6" s="1"/>
  <c r="B58" i="4"/>
  <c r="A41" i="6" s="1"/>
  <c r="A26" i="6"/>
  <c r="B70" i="4"/>
  <c r="A51" i="6" s="1"/>
  <c r="B64" i="4"/>
  <c r="A46" i="6" s="1"/>
  <c r="C69" i="6" l="1"/>
  <c r="C32" i="6"/>
  <c r="C21" i="6"/>
  <c r="C37" i="6"/>
  <c r="C27" i="6"/>
  <c r="C47" i="6"/>
  <c r="C42" i="6"/>
  <c r="C52" i="6"/>
  <c r="K67" i="6"/>
  <c r="D15" i="6"/>
  <c r="B40" i="6"/>
  <c r="G40" i="6" s="1"/>
  <c r="B45" i="6"/>
  <c r="G45" i="6" s="1"/>
  <c r="B30" i="6"/>
  <c r="G30" i="6" s="1"/>
  <c r="B50" i="6"/>
  <c r="G50" i="6" s="1"/>
  <c r="B25" i="6"/>
  <c r="G25" i="6" s="1"/>
  <c r="H25" i="6" s="1"/>
  <c r="B35" i="6"/>
  <c r="G35" i="6" s="1"/>
  <c r="G20" i="6"/>
  <c r="H20" i="6" s="1"/>
  <c r="F51" i="6"/>
  <c r="H51" i="6" s="1"/>
  <c r="H26" i="6"/>
  <c r="F67" i="6"/>
  <c r="H67" i="6" s="1"/>
  <c r="F31" i="6"/>
  <c r="H31" i="6" s="1"/>
  <c r="F46" i="6"/>
  <c r="H46" i="6" s="1"/>
  <c r="F41" i="6"/>
  <c r="H41" i="6" s="1"/>
  <c r="F36" i="6"/>
  <c r="H36" i="6" s="1"/>
  <c r="F54" i="6"/>
  <c r="F45" i="6"/>
  <c r="F66" i="6"/>
  <c r="H66" i="6" s="1"/>
  <c r="F50" i="6"/>
  <c r="F30" i="6"/>
  <c r="F35" i="6"/>
  <c r="F40" i="6"/>
  <c r="C29" i="6"/>
  <c r="B64" i="6"/>
  <c r="H64" i="6"/>
  <c r="H50" i="6" l="1"/>
  <c r="H45" i="6"/>
  <c r="H35" i="6"/>
  <c r="H40" i="6"/>
  <c r="H30" i="6"/>
  <c r="D30" i="6" s="1"/>
  <c r="D46" i="6"/>
  <c r="C46" i="6"/>
  <c r="D41" i="6"/>
  <c r="C41" i="6"/>
  <c r="D31" i="6"/>
  <c r="C31" i="6"/>
  <c r="D51" i="6"/>
  <c r="C51" i="6"/>
  <c r="D35" i="6"/>
  <c r="C35" i="6"/>
  <c r="D25" i="6"/>
  <c r="C25" i="6"/>
  <c r="D50" i="6"/>
  <c r="C50" i="6"/>
  <c r="D66" i="6"/>
  <c r="C66" i="6"/>
  <c r="D67" i="6"/>
  <c r="C67" i="6"/>
  <c r="D26" i="6"/>
  <c r="C26" i="6"/>
  <c r="D40" i="6"/>
  <c r="C40" i="6"/>
  <c r="D20" i="6"/>
  <c r="C20" i="6"/>
  <c r="D45" i="6"/>
  <c r="C45" i="6"/>
  <c r="F62" i="6"/>
  <c r="H62" i="6" s="1"/>
  <c r="F59" i="6"/>
  <c r="H59" i="6" s="1"/>
  <c r="F63" i="6"/>
  <c r="H63" i="6" s="1"/>
  <c r="H54" i="6"/>
  <c r="F60" i="6"/>
  <c r="H60" i="6" s="1"/>
  <c r="F58" i="6"/>
  <c r="H58" i="6" s="1"/>
  <c r="D36" i="6"/>
  <c r="C36" i="6"/>
  <c r="K66" i="6"/>
  <c r="F57" i="6"/>
  <c r="H57" i="6" s="1"/>
  <c r="F55" i="6"/>
  <c r="C64" i="6"/>
  <c r="D64" i="6"/>
  <c r="C30" i="6" l="1"/>
  <c r="D57" i="6"/>
  <c r="C57" i="6"/>
  <c r="D58" i="6"/>
  <c r="C58" i="6"/>
  <c r="D60" i="6"/>
  <c r="C60" i="6"/>
  <c r="D54" i="6"/>
  <c r="C54" i="6"/>
  <c r="D63" i="6"/>
  <c r="C63" i="6"/>
  <c r="D59" i="6"/>
  <c r="C59" i="6"/>
  <c r="F56" i="6"/>
  <c r="H56" i="6" s="1"/>
  <c r="H55" i="6"/>
  <c r="D62" i="6"/>
  <c r="C62"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<sst xmlns="http://schemas.openxmlformats.org/spreadsheetml/2006/main" count="26556" uniqueCount="16197">
  <si>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</si>
  <si>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</si>
  <si>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</si>
  <si>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</si>
  <si>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</si>
  <si>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</si>
  <si>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</si>
  <si>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</si>
  <si>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</si>
  <si>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</si>
  <si>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</si>
  <si>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</si>
  <si>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</si>
  <si>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</si>
  <si>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</si>
  <si>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</si>
  <si>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</si>
  <si>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</si>
  <si>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</si>
  <si>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</si>
  <si>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</si>
  <si>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</si>
  <si>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</si>
  <si>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</si>
  <si>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</si>
  <si>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</si>
  <si>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</si>
  <si>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</si>
  <si>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</si>
  <si>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</si>
  <si>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</si>
  <si>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</si>
  <si>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</si>
  <si>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</si>
  <si>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</si>
  <si>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</si>
  <si>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</si>
  <si>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</si>
  <si>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</si>
  <si>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</si>
  <si>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</si>
  <si>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</si>
  <si>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</si>
  <si>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</si>
  <si>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</si>
  <si>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</si>
  <si>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</si>
  <si>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</si>
  <si>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</si>
  <si>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</si>
  <si>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</si>
  <si>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</si>
  <si>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</si>
  <si>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</si>
  <si>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</si>
  <si>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</si>
  <si>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</si>
  <si>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</si>
  <si>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</si>
  <si>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</si>
  <si>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</si>
  <si>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</si>
  <si>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</si>
  <si>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</si>
  <si>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</si>
  <si>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</si>
  <si>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</si>
  <si>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</si>
  <si>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</si>
  <si>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</si>
  <si>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</si>
  <si>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</si>
  <si>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</si>
  <si>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</si>
  <si>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</si>
  <si>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</si>
  <si>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</si>
  <si>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</si>
  <si>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</si>
  <si>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</si>
  <si>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</si>
  <si>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</si>
  <si>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</si>
  <si>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</si>
  <si>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</si>
  <si>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</si>
  <si>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</si>
  <si>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</si>
  <si>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</si>
  <si>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</si>
  <si>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</si>
  <si>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</si>
  <si>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</si>
  <si>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</si>
  <si>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</si>
  <si>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</si>
  <si>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</si>
  <si>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</si>
  <si>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</si>
  <si>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</si>
  <si>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</si>
  <si>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</si>
  <si>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</si>
  <si>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</si>
  <si>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</si>
  <si>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</si>
  <si>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</si>
  <si>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</si>
  <si>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</si>
  <si>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</si>
  <si>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</si>
  <si>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</si>
  <si>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</si>
  <si>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</si>
  <si>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</si>
  <si>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</si>
  <si>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</si>
  <si>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</si>
  <si>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</si>
  <si>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</si>
  <si>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</si>
  <si>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</si>
  <si>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</si>
  <si>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</si>
  <si>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</si>
  <si>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</si>
  <si>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</si>
  <si>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</si>
  <si>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</si>
  <si>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</si>
  <si>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</si>
  <si>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</si>
  <si>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</si>
  <si>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</si>
  <si>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</si>
  <si>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</si>
  <si>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</si>
  <si>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</si>
  <si>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</si>
  <si>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</si>
  <si>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</si>
  <si>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</si>
  <si>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</si>
  <si>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</si>
  <si>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</si>
  <si>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</si>
  <si>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</si>
  <si>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</si>
  <si>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</si>
  <si>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</si>
  <si>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</si>
  <si>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</si>
  <si>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</si>
  <si>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</si>
  <si>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</si>
  <si>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</si>
  <si>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</si>
  <si>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</si>
  <si>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</si>
  <si>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</si>
  <si>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</si>
  <si>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</si>
  <si>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</si>
  <si>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</si>
  <si>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</si>
  <si>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</si>
  <si>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</si>
  <si>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</si>
  <si>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</si>
  <si>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</si>
  <si>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</si>
  <si>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</si>
  <si>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</si>
  <si>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</si>
  <si>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</si>
  <si>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</si>
  <si>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</si>
  <si>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</si>
  <si>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</si>
  <si>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</si>
  <si>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</si>
  <si>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</si>
  <si>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</si>
  <si>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</si>
  <si>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</si>
  <si>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</si>
  <si>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</si>
  <si>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</si>
  <si>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</si>
  <si>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</si>
  <si>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</si>
  <si>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</si>
  <si>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</si>
  <si>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</si>
  <si>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</si>
  <si>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</si>
  <si>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</si>
  <si>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</si>
  <si>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</si>
  <si>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</si>
  <si>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</si>
  <si>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</si>
  <si>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</si>
  <si>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</si>
  <si>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</si>
  <si>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</si>
  <si>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</si>
  <si>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</si>
  <si>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</si>
  <si>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</si>
  <si>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</si>
  <si>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</si>
  <si>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</si>
  <si>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</si>
  <si>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</si>
  <si>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</si>
  <si>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</si>
  <si>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</si>
  <si>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</si>
  <si>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</si>
  <si>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</si>
  <si>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</si>
  <si>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</si>
  <si>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</si>
  <si>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</si>
  <si>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</si>
  <si>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</si>
  <si>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</si>
  <si>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</si>
  <si>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</si>
  <si>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</si>
  <si>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</si>
  <si>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</si>
  <si>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</si>
  <si>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</si>
  <si>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</si>
  <si>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</si>
  <si>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</si>
  <si>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</si>
  <si>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</si>
  <si>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</si>
  <si>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</si>
  <si>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</si>
  <si>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</si>
  <si>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</si>
  <si>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</si>
  <si>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</si>
  <si>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</si>
  <si>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</si>
  <si>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</si>
  <si>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</si>
  <si>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</si>
  <si>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</si>
  <si>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</si>
  <si>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</si>
  <si>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</si>
  <si>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</si>
  <si>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</si>
  <si>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</si>
  <si>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</si>
  <si>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</si>
  <si>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</si>
  <si>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</si>
  <si>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</si>
  <si>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</si>
  <si>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</si>
  <si>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</si>
  <si>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</si>
  <si>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</si>
  <si>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</si>
  <si>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</si>
  <si>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</si>
  <si>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</si>
  <si>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</si>
  <si>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</si>
  <si>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</si>
  <si>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</si>
  <si>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</si>
  <si>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</si>
  <si>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</si>
  <si>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</si>
  <si>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</si>
  <si>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</si>
  <si>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</si>
  <si>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</si>
  <si>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</si>
  <si>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</si>
  <si>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</si>
  <si>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</si>
  <si>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</si>
  <si>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</si>
  <si>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</si>
  <si>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</si>
  <si>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</si>
  <si>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</si>
  <si>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</si>
  <si>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</si>
  <si>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</si>
  <si>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</si>
  <si>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</si>
  <si>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</si>
  <si>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</si>
  <si>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</si>
  <si>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</si>
  <si>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</si>
  <si>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</si>
  <si>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</si>
  <si>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</si>
  <si>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</si>
  <si>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</si>
  <si>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</si>
  <si>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</si>
  <si>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</si>
  <si>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</si>
  <si>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</si>
  <si>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</si>
  <si>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</si>
  <si>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</si>
  <si>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</si>
  <si>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</si>
  <si>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</si>
  <si>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</si>
  <si>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</si>
  <si>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</si>
  <si>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</si>
  <si>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</si>
  <si>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</si>
  <si>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</si>
  <si>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</si>
  <si>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</si>
  <si>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</si>
  <si>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</si>
  <si>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</si>
  <si>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</si>
  <si>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</si>
  <si>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</si>
  <si>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</si>
  <si>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</si>
  <si>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</si>
  <si>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</si>
  <si>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</si>
  <si>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</si>
  <si>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</si>
  <si>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</si>
  <si>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</si>
  <si>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</si>
  <si>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</si>
  <si>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</si>
  <si>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</si>
  <si>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</si>
  <si>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</si>
  <si>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</si>
  <si>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</si>
  <si>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</si>
  <si>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</si>
  <si>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</si>
  <si>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</si>
  <si>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</si>
  <si>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</si>
  <si>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</si>
  <si>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</si>
  <si>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</si>
  <si>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</si>
  <si>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</si>
  <si>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</si>
  <si>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</si>
  <si>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</si>
  <si>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</si>
  <si>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</si>
  <si>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</si>
  <si>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</si>
  <si>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</si>
  <si>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</si>
  <si>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</si>
  <si>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</si>
  <si>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</si>
  <si>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</si>
  <si>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</si>
  <si>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</si>
  <si>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</si>
  <si>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</si>
  <si>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</si>
  <si>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</si>
  <si>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</si>
  <si>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</si>
  <si>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</si>
  <si>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</si>
  <si>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</si>
  <si>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</si>
  <si>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</si>
  <si>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</si>
  <si>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</si>
  <si>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</si>
  <si>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</si>
  <si>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</si>
  <si>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</si>
  <si>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</si>
  <si>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</si>
  <si>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</si>
  <si>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</si>
  <si>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</si>
  <si>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</si>
  <si>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</si>
  <si>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</si>
  <si>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</si>
  <si>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</si>
  <si>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</si>
  <si>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</si>
  <si>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</si>
  <si>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</si>
  <si>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</si>
  <si>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</si>
  <si>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</si>
  <si>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</si>
  <si>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</si>
  <si>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</si>
  <si>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</si>
  <si>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</si>
  <si>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</si>
  <si>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</si>
  <si>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</si>
  <si>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</si>
  <si>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</si>
  <si>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</si>
  <si>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</si>
  <si>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</si>
  <si>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</si>
  <si>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</si>
  <si>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</si>
  <si>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</si>
  <si>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</si>
  <si>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</si>
  <si>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</si>
  <si>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</si>
  <si>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</si>
  <si>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</si>
  <si>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</si>
  <si>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</si>
  <si>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</si>
  <si>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</si>
  <si>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</si>
  <si>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</si>
  <si>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</si>
  <si>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</si>
  <si>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</si>
  <si>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</si>
  <si>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</si>
  <si>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</si>
  <si>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</si>
  <si>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</si>
  <si>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</si>
  <si>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</si>
  <si>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</si>
  <si>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</si>
  <si>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</si>
  <si>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</si>
  <si>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</si>
  <si>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</si>
  <si>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</si>
  <si>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</si>
  <si>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</si>
  <si>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</si>
  <si>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</si>
  <si>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</si>
  <si>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</si>
  <si>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</si>
  <si>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</si>
  <si>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</si>
  <si>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</si>
  <si>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</si>
  <si>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</si>
  <si>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</si>
  <si>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</si>
  <si>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</si>
  <si>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</si>
  <si>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</si>
  <si>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</si>
  <si>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</si>
  <si>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</si>
  <si>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</si>
  <si>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</si>
  <si>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</si>
  <si>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</si>
  <si>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</si>
  <si>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</si>
  <si>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</si>
  <si>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</si>
  <si>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</si>
  <si>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</si>
  <si>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</si>
  <si>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</si>
  <si>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</si>
  <si>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</si>
  <si>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</si>
  <si>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</si>
  <si>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</si>
  <si>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</si>
  <si>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</si>
  <si>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</si>
  <si>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</si>
  <si>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</si>
  <si>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</si>
  <si>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</si>
  <si>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</si>
  <si>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</si>
  <si>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</si>
  <si>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</si>
  <si>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</si>
  <si>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</si>
  <si>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</si>
  <si>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</si>
  <si>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</si>
  <si>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</si>
  <si>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</si>
  <si>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</si>
  <si>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</si>
  <si>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</si>
  <si>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</si>
  <si>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</si>
  <si>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</si>
  <si>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</si>
  <si>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</si>
  <si>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</si>
  <si>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</si>
  <si>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</si>
  <si>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</si>
  <si>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</si>
  <si>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</si>
  <si>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</si>
  <si>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</si>
  <si>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</si>
  <si>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</si>
  <si>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</si>
  <si>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</si>
  <si>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</si>
  <si>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</si>
  <si>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</si>
  <si>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</si>
  <si>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</si>
  <si>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</si>
  <si>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</si>
  <si>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</si>
  <si>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</si>
  <si>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</si>
  <si>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</si>
  <si>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</si>
  <si>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</si>
  <si>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</si>
  <si>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</si>
  <si>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</si>
  <si>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</si>
  <si>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</si>
  <si>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</si>
  <si>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</si>
  <si>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</si>
  <si>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</si>
  <si>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</si>
  <si>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</si>
  <si>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</si>
  <si>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</si>
  <si>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</si>
  <si>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</si>
  <si>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</si>
  <si>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</si>
  <si>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</si>
  <si>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</si>
  <si>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</si>
  <si>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</si>
  <si>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</si>
  <si>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</si>
  <si>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</si>
  <si>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</si>
  <si>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</si>
  <si>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</si>
  <si>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</si>
  <si>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</si>
  <si>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</si>
  <si>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</si>
  <si>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</si>
  <si>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</si>
  <si>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</si>
  <si>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</si>
  <si>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</si>
  <si>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</si>
  <si>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</si>
  <si>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</si>
  <si>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</si>
  <si>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</si>
  <si>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</si>
  <si>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</si>
  <si>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</si>
  <si>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</si>
  <si>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</si>
  <si>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</si>
  <si>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</si>
  <si>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</si>
  <si>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</si>
  <si>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</si>
  <si>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</si>
  <si>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</si>
  <si>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</si>
  <si>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</si>
  <si>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</si>
  <si>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</si>
  <si>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</si>
  <si>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</si>
  <si>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</si>
  <si>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</si>
  <si>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</si>
  <si>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</si>
  <si>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</si>
  <si>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</si>
  <si>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</si>
  <si>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</si>
  <si>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</si>
  <si>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</si>
  <si>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</si>
  <si>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</si>
  <si>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</si>
  <si>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</si>
  <si>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</si>
  <si>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</si>
  <si>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</si>
  <si>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</si>
  <si>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</si>
  <si>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</si>
  <si>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</si>
  <si>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</si>
  <si>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</si>
  <si>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</si>
  <si>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</si>
  <si>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</si>
  <si>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</si>
  <si>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</si>
  <si>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</si>
  <si>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</si>
  <si>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</si>
  <si>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</si>
  <si>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</si>
  <si>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</si>
  <si>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</si>
  <si>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</si>
  <si>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</si>
  <si>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</si>
  <si>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</si>
  <si>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</si>
  <si>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</si>
  <si>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</si>
  <si>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</si>
  <si>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</si>
  <si>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</si>
  <si>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</si>
  <si>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</si>
  <si>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</si>
  <si>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</si>
  <si>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</si>
  <si>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</si>
  <si>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</si>
  <si>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</si>
  <si>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</si>
  <si>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</si>
  <si>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</si>
  <si>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</si>
  <si>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</si>
  <si>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</si>
  <si>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</si>
  <si>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</si>
  <si>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</si>
  <si>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</si>
  <si>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</si>
  <si>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</si>
  <si>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</si>
  <si>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</si>
  <si>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</si>
  <si>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</si>
  <si>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</si>
  <si>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</si>
  <si>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</si>
  <si>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</si>
  <si>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</si>
  <si>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</si>
  <si>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</si>
  <si>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</si>
  <si>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</si>
  <si>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</si>
  <si>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</si>
  <si>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</si>
  <si>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</si>
  <si>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</si>
  <si>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</si>
  <si>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</si>
  <si>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</si>
  <si>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</si>
  <si>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</si>
  <si>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</si>
  <si>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</si>
  <si>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</si>
  <si>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</si>
  <si>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</si>
  <si>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</si>
  <si>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</si>
  <si>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</si>
  <si>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</si>
  <si>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</si>
  <si>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</si>
  <si>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</si>
  <si>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</si>
  <si>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</si>
  <si>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</si>
  <si>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</si>
  <si>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</si>
  <si>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</si>
  <si>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</si>
  <si>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</si>
  <si>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</si>
  <si>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</si>
  <si>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</si>
  <si>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</si>
  <si>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</si>
  <si>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</si>
  <si>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</si>
  <si>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</si>
  <si>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</si>
  <si>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</si>
  <si>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</si>
  <si>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</si>
  <si>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</si>
  <si>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</si>
  <si>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</si>
  <si>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</si>
  <si>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</si>
  <si>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</si>
  <si>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</si>
  <si>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</si>
  <si>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</si>
  <si>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</si>
  <si>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</si>
  <si>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</si>
  <si>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</si>
  <si>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</si>
  <si>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</si>
  <si>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</si>
  <si>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</si>
  <si>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</si>
  <si>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</si>
  <si>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</si>
  <si>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</si>
  <si>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</si>
  <si>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</si>
  <si>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</si>
  <si>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</si>
  <si>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</si>
  <si>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</si>
  <si>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</si>
  <si>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</si>
  <si>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</si>
  <si>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</si>
  <si>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</si>
  <si>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</si>
  <si>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</si>
  <si>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</si>
  <si>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</si>
  <si>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</si>
  <si>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</si>
  <si>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</si>
  <si>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</si>
  <si>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</si>
  <si>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</si>
  <si>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</si>
  <si>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</si>
  <si>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</si>
  <si>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</si>
  <si>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</si>
  <si>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</si>
  <si>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</si>
  <si>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</si>
  <si>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</si>
  <si>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</si>
  <si>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</si>
  <si>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</si>
  <si>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</si>
  <si>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</si>
  <si>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</si>
  <si>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</si>
  <si>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</si>
  <si>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</si>
  <si>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</si>
  <si>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</si>
  <si>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</si>
  <si>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</si>
  <si>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</si>
  <si>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</si>
  <si>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</si>
  <si>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</si>
  <si>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</si>
  <si>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</si>
  <si>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</si>
  <si>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</si>
  <si>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</si>
  <si>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</si>
  <si>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</si>
  <si>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</si>
  <si>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</si>
  <si>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</si>
  <si>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</si>
  <si>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</si>
  <si>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</si>
  <si>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</si>
  <si>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</si>
  <si>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</si>
  <si>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</si>
  <si>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</si>
  <si>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</si>
  <si>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</si>
  <si>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</si>
  <si>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</si>
  <si>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</si>
  <si>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</si>
  <si>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</si>
  <si>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</si>
  <si>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</si>
  <si>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</si>
  <si>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</si>
  <si>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</si>
  <si>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</si>
  <si>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</si>
  <si>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</si>
  <si>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</si>
  <si>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</si>
  <si>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</si>
  <si>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</si>
  <si>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</si>
  <si>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</si>
  <si>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</si>
  <si>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</si>
  <si>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</si>
  <si>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</si>
  <si>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</si>
  <si>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</si>
  <si>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</si>
  <si>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</si>
  <si>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</si>
  <si>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</si>
  <si>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</si>
  <si>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</si>
  <si>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</si>
  <si>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</si>
  <si>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</si>
  <si>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</si>
  <si>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</si>
  <si>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</si>
  <si>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</si>
  <si>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</si>
  <si>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</si>
  <si>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</si>
  <si>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</si>
  <si>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</si>
  <si>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</si>
  <si>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</si>
  <si>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</si>
  <si>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</si>
  <si>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</si>
  <si>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</si>
  <si>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</si>
  <si>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</si>
  <si>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</si>
  <si>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</si>
  <si>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</si>
  <si>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</si>
  <si>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</si>
  <si>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</si>
  <si>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</si>
  <si>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</si>
  <si>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</si>
  <si>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</si>
  <si>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</si>
  <si>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</si>
  <si>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</si>
  <si>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</si>
  <si>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</si>
  <si>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</si>
  <si>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</si>
  <si>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</si>
  <si>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</si>
  <si>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</si>
  <si>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</si>
  <si>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</si>
  <si>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</si>
  <si>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</si>
  <si>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</si>
  <si>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</si>
  <si>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</si>
  <si>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</si>
  <si>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</si>
  <si>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</si>
  <si>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</si>
  <si>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</si>
  <si>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</si>
  <si>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</si>
  <si>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</si>
  <si>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</si>
  <si>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</si>
  <si>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</si>
  <si>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</si>
  <si>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</si>
  <si>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</si>
  <si>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</si>
  <si>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</si>
  <si>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</si>
  <si>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</si>
  <si>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</si>
  <si>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</si>
  <si>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</si>
  <si>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</si>
  <si>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</si>
  <si>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</si>
  <si>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</si>
  <si>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</si>
  <si>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</si>
  <si>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</si>
  <si>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</si>
  <si>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</si>
  <si>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</si>
  <si>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</si>
  <si>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</si>
  <si>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</si>
  <si>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</si>
  <si>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</si>
  <si>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</si>
  <si>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</si>
  <si>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</si>
  <si>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</si>
  <si>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</si>
  <si>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</si>
  <si>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</si>
  <si>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</si>
  <si>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</si>
  <si>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</si>
  <si>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</si>
  <si>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</si>
  <si>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</si>
  <si>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</si>
  <si>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</si>
  <si>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</si>
  <si>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</si>
  <si>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</si>
  <si>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</si>
  <si>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</si>
  <si>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</si>
  <si>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</si>
  <si>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</si>
  <si>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</si>
  <si>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</si>
  <si>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</si>
  <si>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</si>
  <si>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</si>
  <si>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</si>
  <si>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</si>
  <si>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</si>
  <si>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</si>
  <si>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</si>
  <si>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</si>
  <si>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</si>
  <si>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</si>
  <si>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</si>
  <si>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</si>
  <si>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</si>
  <si>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</si>
  <si>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</si>
  <si>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</si>
  <si>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</si>
  <si>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</si>
  <si>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</si>
  <si>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</si>
  <si>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</si>
  <si>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</si>
  <si>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</si>
  <si>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</si>
  <si>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</si>
  <si>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</si>
  <si>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</si>
  <si>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</si>
  <si>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</si>
  <si>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</si>
  <si>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</si>
  <si>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</si>
  <si>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</si>
  <si>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</si>
  <si>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</si>
  <si>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</si>
  <si>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</si>
  <si>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</si>
  <si>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</si>
  <si>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</si>
  <si>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</si>
  <si>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</si>
  <si>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</si>
  <si>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</si>
  <si>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</si>
  <si>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</si>
  <si>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</si>
  <si>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</si>
  <si>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</si>
  <si>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</si>
  <si>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</si>
  <si>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</si>
  <si>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</si>
  <si>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</si>
  <si>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</si>
  <si>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</si>
  <si>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</si>
  <si>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</si>
  <si>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</si>
  <si>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</si>
  <si>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</si>
  <si>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</si>
  <si>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</si>
  <si>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</si>
  <si>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</si>
  <si>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</si>
  <si>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</si>
  <si>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</si>
  <si>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</si>
  <si>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</si>
  <si>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</si>
  <si>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</si>
  <si>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</si>
  <si>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</si>
  <si>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</si>
  <si>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</si>
  <si>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</si>
  <si>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</si>
  <si>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</si>
  <si>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</si>
  <si>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</si>
  <si>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</si>
  <si>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</si>
  <si>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</si>
  <si>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</si>
  <si>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</si>
  <si>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</si>
  <si>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</si>
  <si>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</si>
  <si>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</si>
  <si>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</si>
  <si>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</si>
  <si>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</si>
  <si>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</si>
  <si>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</si>
  <si>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</si>
  <si>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</si>
  <si>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</si>
  <si>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</si>
  <si>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</si>
  <si>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</si>
  <si>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</si>
  <si>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</si>
  <si>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</si>
  <si>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</si>
  <si>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</si>
  <si>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</si>
  <si>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</si>
  <si>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</si>
  <si>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</si>
  <si>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</si>
  <si>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</si>
  <si>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</si>
  <si>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</si>
  <si>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</si>
  <si>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</si>
  <si>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</si>
  <si>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</si>
  <si>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</si>
  <si>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</si>
  <si>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</si>
  <si>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</si>
  <si>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</si>
  <si>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</si>
  <si>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</si>
  <si>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</si>
  <si>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</si>
  <si>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</si>
  <si>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</si>
  <si>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</si>
  <si>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</si>
  <si>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</si>
  <si>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</si>
  <si>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</si>
  <si>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</si>
  <si>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</si>
  <si>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</si>
  <si>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</si>
  <si>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</si>
  <si>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</si>
  <si>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</si>
  <si>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</si>
  <si>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</si>
  <si>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</si>
  <si>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</si>
  <si>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</si>
  <si>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</si>
  <si>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</si>
  <si>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</si>
  <si>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</si>
  <si>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</si>
  <si>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</si>
  <si>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</si>
  <si>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</si>
  <si>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</si>
  <si>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</si>
  <si>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</si>
  <si>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</si>
  <si>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</si>
  <si>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</si>
  <si>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</si>
  <si>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</si>
  <si>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</si>
  <si>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</si>
  <si>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</si>
  <si>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</si>
  <si>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</si>
  <si>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</si>
  <si>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</si>
  <si>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</si>
  <si>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</si>
  <si>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</si>
  <si>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</si>
  <si>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</si>
  <si>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</si>
  <si>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</si>
  <si>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</si>
  <si>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</si>
  <si>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</si>
  <si>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</si>
  <si>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</si>
  <si>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</si>
  <si>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</si>
  <si>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</si>
  <si>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</si>
  <si>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</si>
  <si>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</si>
  <si>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</si>
  <si>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</si>
  <si>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</si>
  <si>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</si>
  <si>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</si>
  <si>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</si>
  <si>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</si>
  <si>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</si>
  <si>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</si>
  <si>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</si>
  <si>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</si>
  <si>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</si>
  <si>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</si>
  <si>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</si>
  <si>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</si>
  <si>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</si>
  <si>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</si>
  <si>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</si>
  <si>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</si>
  <si>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</si>
  <si>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</si>
  <si>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</si>
  <si>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</si>
  <si>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</si>
  <si>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</si>
  <si>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</si>
  <si>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</si>
  <si>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</si>
  <si>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</si>
  <si>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</si>
  <si>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</si>
  <si>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</si>
  <si>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</si>
  <si>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</si>
  <si>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</si>
  <si>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</si>
  <si>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</si>
  <si>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</si>
  <si>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</si>
  <si>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</si>
  <si>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</si>
  <si>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</si>
  <si>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</si>
  <si>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</si>
  <si>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</si>
  <si>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</si>
  <si>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</si>
  <si>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</si>
  <si>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</si>
  <si>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</si>
  <si>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</si>
  <si>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</si>
  <si>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</si>
  <si>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</si>
  <si>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</si>
  <si>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</si>
  <si>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</si>
  <si>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</si>
  <si>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</si>
  <si>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</si>
  <si>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</si>
  <si>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</si>
  <si>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</si>
  <si>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</si>
  <si>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</si>
  <si>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</si>
  <si>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</si>
  <si>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</si>
  <si>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</si>
  <si>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</si>
  <si>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</si>
  <si>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</si>
  <si>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</si>
  <si>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</si>
  <si>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</si>
  <si>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</si>
  <si>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</si>
  <si>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</si>
  <si>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</si>
  <si>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</si>
  <si>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</si>
  <si>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</si>
  <si>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</si>
  <si>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</si>
  <si>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</si>
  <si>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</si>
  <si>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</si>
  <si>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</si>
  <si>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</si>
  <si>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</si>
  <si>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</si>
  <si>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</si>
  <si>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</si>
  <si>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</si>
  <si>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</si>
  <si>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</si>
  <si>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</si>
  <si>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</si>
  <si>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</si>
  <si>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</si>
  <si>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</si>
  <si>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</si>
  <si>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</si>
  <si>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</si>
  <si>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</si>
  <si>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</si>
  <si>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</si>
  <si>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</si>
  <si>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</si>
  <si>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</si>
  <si>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</si>
  <si>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</si>
  <si>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</si>
  <si>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</si>
  <si>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</si>
  <si>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</si>
  <si>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</si>
  <si>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</si>
  <si>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</si>
  <si>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</si>
  <si>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</si>
  <si>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</si>
  <si>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</si>
  <si>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</si>
  <si>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</si>
  <si>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</si>
  <si>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</si>
  <si>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</si>
  <si>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</si>
  <si>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</si>
  <si>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</si>
  <si>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</si>
  <si>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</si>
  <si>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</si>
  <si>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</si>
  <si>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</si>
  <si>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</si>
  <si>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</si>
  <si>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</si>
  <si>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</si>
  <si>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</si>
  <si>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</si>
  <si>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</si>
  <si>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</si>
  <si>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</si>
  <si>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</si>
  <si>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</si>
  <si>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</si>
  <si>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</si>
  <si>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</si>
  <si>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</si>
  <si>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</si>
  <si>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</si>
  <si>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</si>
  <si>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</si>
  <si>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</si>
  <si>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</si>
  <si>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</si>
  <si>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</si>
  <si>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</si>
  <si>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</si>
  <si>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</si>
  <si>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</si>
  <si>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</si>
  <si>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</si>
  <si>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</si>
  <si>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</si>
  <si>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</si>
  <si>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</si>
  <si>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</si>
  <si>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</si>
  <si>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</si>
  <si>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</si>
  <si>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</si>
  <si>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</si>
  <si>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</si>
  <si>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</si>
  <si>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</si>
  <si>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</si>
  <si>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</si>
  <si>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</si>
  <si>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</si>
  <si>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</si>
  <si>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</si>
  <si>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</si>
  <si>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</si>
  <si>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</si>
  <si>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</si>
  <si>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</si>
  <si>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</si>
  <si>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</si>
  <si>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</si>
  <si>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</si>
  <si>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</si>
  <si>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</si>
  <si>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</si>
  <si>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</si>
  <si>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</si>
  <si>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</si>
  <si>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</si>
  <si>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</si>
  <si>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</si>
  <si>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</si>
  <si>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</si>
  <si>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</si>
  <si>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</si>
  <si>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</si>
  <si>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</si>
  <si>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</si>
  <si>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</si>
  <si>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</si>
  <si>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</si>
  <si>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</si>
  <si>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</si>
  <si>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</si>
  <si>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</si>
  <si>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</si>
  <si>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</si>
  <si>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</si>
  <si>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</si>
  <si>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</si>
  <si>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</si>
  <si>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</si>
  <si>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</si>
  <si>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</si>
  <si>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</si>
  <si>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</si>
  <si>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</si>
  <si>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</si>
  <si>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</si>
  <si>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</si>
  <si>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</si>
  <si>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</si>
  <si>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</si>
  <si>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</si>
  <si>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</si>
  <si>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</si>
  <si>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</si>
  <si>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</si>
  <si>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</si>
  <si>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</si>
  <si>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</si>
  <si>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</si>
  <si>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</si>
  <si>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</si>
  <si>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</si>
  <si>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</si>
  <si>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</si>
  <si>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</si>
  <si>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</si>
  <si>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</si>
  <si>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</si>
  <si>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</si>
  <si>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</si>
  <si>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</si>
  <si>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</si>
  <si>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</si>
  <si>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</si>
  <si>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</si>
  <si>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</si>
  <si>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</si>
  <si>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</si>
  <si>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</si>
  <si>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</si>
  <si>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</si>
  <si>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</si>
  <si>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</si>
  <si>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</si>
  <si>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</si>
  <si>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</si>
  <si>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</si>
  <si>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</si>
  <si>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</si>
  <si>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</si>
  <si>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</si>
  <si>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</si>
  <si>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</si>
  <si>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</si>
  <si>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</si>
  <si>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</si>
  <si>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</si>
  <si>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</si>
  <si>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</si>
  <si>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</si>
  <si>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</si>
  <si>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</si>
  <si>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</si>
  <si>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</si>
  <si>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</si>
  <si>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</si>
  <si>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</si>
  <si>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</si>
  <si>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</si>
  <si>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</si>
  <si>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</si>
  <si>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</si>
  <si>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</si>
  <si>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</si>
  <si>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</si>
  <si>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</si>
  <si>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</si>
  <si>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</si>
  <si>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</si>
  <si>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</si>
  <si>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</si>
  <si>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</si>
  <si>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</si>
  <si>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</si>
  <si>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</si>
  <si>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</si>
  <si>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</si>
  <si>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</si>
  <si>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</si>
  <si>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</si>
  <si>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</si>
  <si>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</si>
  <si>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</si>
  <si>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</si>
  <si>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</si>
  <si>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</si>
  <si>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</si>
  <si>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</si>
  <si>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</si>
  <si>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</si>
  <si>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</si>
  <si>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</si>
  <si>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</si>
  <si>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</si>
  <si>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</si>
  <si>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</si>
  <si>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</si>
  <si>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</si>
  <si>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</si>
  <si>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</si>
  <si>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</si>
  <si>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</si>
  <si>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</si>
  <si>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</si>
  <si>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</si>
  <si>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</si>
  <si>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</si>
  <si>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</si>
  <si>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</si>
  <si>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</si>
  <si>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</si>
  <si>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</si>
  <si>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</si>
  <si>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</si>
  <si>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</si>
  <si>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</si>
  <si>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</si>
  <si>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</si>
  <si>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</si>
  <si>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</si>
  <si>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</si>
  <si>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</si>
  <si>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</si>
  <si>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</si>
  <si>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</si>
  <si>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</si>
  <si>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</si>
  <si>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</si>
  <si>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</si>
  <si>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</si>
  <si>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</si>
  <si>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</si>
  <si>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</si>
  <si>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</si>
  <si>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</si>
  <si>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</si>
  <si>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</si>
  <si>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</si>
  <si>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</si>
  <si>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</si>
  <si>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</si>
  <si>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</si>
  <si>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</si>
  <si>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</si>
  <si>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</si>
  <si>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</si>
  <si>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</si>
  <si>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</si>
  <si>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</si>
  <si>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</si>
  <si>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</si>
  <si>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</si>
  <si>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</si>
  <si>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</si>
  <si>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</si>
  <si>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</si>
  <si>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</si>
  <si>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</si>
  <si>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</si>
  <si>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</si>
  <si>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</si>
  <si>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</si>
  <si>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</si>
  <si>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</si>
  <si>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</si>
  <si>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</si>
  <si>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</si>
  <si>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</si>
  <si>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</si>
  <si>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</si>
  <si>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</si>
  <si>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</si>
  <si>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</si>
  <si>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</si>
  <si>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</si>
  <si>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</si>
  <si>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</si>
  <si>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</si>
  <si>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</si>
  <si>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</si>
  <si>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</si>
  <si>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</si>
  <si>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</si>
  <si>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</si>
  <si>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</si>
  <si>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</si>
  <si>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</si>
  <si>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</si>
  <si>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</si>
  <si>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</si>
  <si>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</si>
  <si>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</si>
  <si>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</si>
  <si>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</si>
  <si>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</si>
  <si>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</si>
  <si>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</si>
  <si>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</si>
  <si>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</si>
  <si>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</si>
  <si>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</si>
  <si>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</si>
  <si>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</si>
  <si>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</si>
  <si>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</si>
  <si>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</si>
  <si>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</si>
  <si>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</si>
  <si>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</si>
  <si>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</si>
  <si>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</si>
  <si>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</si>
  <si>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</si>
  <si>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</si>
  <si>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</si>
  <si>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</si>
  <si>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</si>
  <si>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</si>
  <si>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</si>
  <si>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</si>
  <si>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</si>
  <si>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</si>
  <si>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</si>
  <si>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</si>
  <si>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</si>
  <si>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</si>
  <si>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</si>
  <si>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</si>
  <si>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</si>
  <si>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</si>
  <si>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</si>
  <si>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</si>
  <si>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</si>
  <si>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</si>
  <si>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</si>
  <si>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</si>
  <si>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</si>
  <si>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</si>
  <si>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</si>
  <si>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</si>
  <si>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</si>
  <si>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</si>
  <si>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</si>
  <si>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</si>
  <si>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</si>
  <si>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</si>
  <si>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</si>
  <si>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</si>
  <si>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</si>
  <si>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</si>
  <si>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</si>
  <si>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</si>
  <si>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</si>
  <si>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</si>
  <si>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</si>
  <si>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</si>
  <si>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</si>
  <si>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</si>
  <si>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</si>
  <si>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</si>
  <si>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</si>
  <si>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</si>
  <si>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</si>
  <si>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</si>
  <si>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</si>
  <si>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</si>
  <si>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</si>
  <si>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</si>
  <si>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</si>
  <si>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</si>
  <si>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</si>
  <si>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</si>
  <si>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</si>
  <si>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</si>
  <si>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</si>
  <si>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</si>
  <si>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</si>
  <si>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</si>
  <si>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</si>
  <si>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</si>
  <si>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</si>
  <si>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</si>
  <si>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</si>
  <si>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</si>
  <si>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</si>
  <si>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</si>
  <si>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</si>
  <si>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</si>
  <si>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</si>
  <si>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</si>
  <si>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</si>
  <si>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</si>
  <si>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</si>
  <si>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</si>
  <si>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</si>
  <si>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</si>
  <si>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</si>
  <si>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</si>
  <si>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</si>
  <si>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</si>
  <si>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</si>
  <si>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</si>
  <si>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</si>
  <si>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</si>
  <si>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</si>
  <si>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</si>
  <si>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</si>
  <si>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</si>
  <si>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</si>
  <si>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</si>
  <si>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</si>
  <si>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</si>
  <si>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</si>
  <si>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</si>
  <si>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</si>
  <si>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</si>
  <si>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</si>
  <si>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</si>
  <si>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</si>
  <si>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</si>
  <si>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</si>
  <si>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</si>
  <si>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</si>
  <si>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</si>
  <si>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</si>
  <si>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</si>
  <si>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</si>
  <si>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</si>
  <si>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</si>
  <si>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</si>
  <si>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</si>
  <si>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</si>
  <si>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</si>
  <si>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</si>
  <si>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</si>
  <si>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</si>
  <si>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</si>
  <si>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</si>
  <si>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</si>
  <si>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</si>
  <si>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</si>
  <si>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</si>
  <si>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</si>
  <si>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</si>
  <si>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</si>
  <si>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</si>
  <si>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</si>
  <si>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</si>
  <si>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</si>
  <si>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</si>
  <si>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</si>
  <si>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</si>
  <si>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</si>
  <si>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</si>
  <si>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</si>
  <si>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</si>
  <si>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</si>
  <si>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</si>
  <si>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</si>
  <si>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</si>
  <si>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</si>
  <si>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</si>
  <si>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</si>
  <si>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</si>
  <si>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</si>
  <si>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</si>
  <si>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</si>
  <si>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</si>
  <si>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</si>
  <si>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</si>
  <si>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</si>
  <si>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</si>
  <si>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</si>
  <si>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</si>
  <si>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</si>
  <si>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</si>
  <si>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</si>
  <si>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</si>
  <si>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</si>
  <si>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</si>
  <si>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</si>
  <si>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</si>
  <si>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</si>
  <si>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</si>
  <si>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</si>
  <si>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</si>
  <si>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</si>
  <si>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</si>
  <si>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</si>
  <si>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</si>
  <si>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</si>
  <si>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</si>
  <si>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</si>
  <si>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</si>
  <si>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</si>
  <si>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</si>
  <si>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</si>
  <si>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</si>
  <si>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</si>
  <si>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</si>
  <si>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</si>
  <si>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</si>
  <si>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</si>
  <si>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</si>
  <si>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</si>
  <si>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</si>
  <si>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</si>
  <si>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</si>
  <si>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</si>
  <si>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</si>
  <si>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</si>
  <si>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</si>
  <si>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</si>
  <si>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</si>
  <si>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</si>
  <si>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</si>
  <si>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</si>
  <si>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</si>
  <si>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</si>
  <si>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</si>
  <si>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</si>
  <si>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</si>
  <si>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</si>
  <si>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</si>
  <si>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</si>
  <si>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</si>
  <si>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</si>
  <si>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</si>
  <si>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</si>
  <si>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</si>
  <si>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</si>
  <si>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</si>
  <si>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</si>
  <si>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</si>
  <si>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</si>
  <si>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</si>
  <si>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</si>
  <si>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</si>
  <si>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</si>
  <si>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</si>
  <si>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</si>
  <si>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</si>
  <si>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</si>
  <si>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</si>
  <si>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</si>
  <si>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</si>
  <si>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</si>
  <si>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</si>
  <si>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</si>
  <si>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</si>
  <si>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</si>
  <si>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</si>
  <si>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</si>
  <si>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</si>
  <si>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</si>
  <si>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</si>
  <si>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</si>
  <si>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</si>
  <si>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</si>
  <si>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</si>
  <si>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</si>
  <si>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</si>
  <si>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</si>
  <si>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</si>
  <si>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</si>
  <si>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</si>
  <si>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</si>
  <si>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</si>
  <si>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</si>
  <si>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</si>
  <si>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</si>
  <si>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</si>
  <si>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</si>
  <si>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</si>
  <si>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</si>
  <si>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</si>
  <si>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</si>
  <si>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</si>
  <si>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</si>
  <si>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</si>
  <si>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</si>
  <si>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</si>
  <si>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</si>
  <si>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</si>
  <si>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</si>
  <si>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</si>
  <si>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</si>
  <si>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</si>
  <si>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</si>
  <si>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</si>
  <si>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</si>
  <si>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</si>
  <si>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</si>
  <si>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</si>
  <si>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</si>
  <si>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</si>
  <si>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</si>
  <si>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</si>
  <si>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</si>
  <si>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</si>
  <si>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</si>
  <si>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</si>
  <si>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</si>
  <si>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</si>
  <si>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</si>
  <si>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</si>
  <si>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</si>
  <si>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</si>
  <si>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</si>
  <si>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</si>
  <si>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</si>
  <si>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</si>
  <si>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</si>
  <si>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</si>
  <si>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</si>
  <si>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</si>
  <si>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</si>
  <si>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</si>
  <si>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</si>
  <si>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</si>
  <si>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</si>
  <si>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</si>
  <si>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</si>
  <si>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</si>
  <si>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</si>
  <si>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</si>
  <si>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</si>
  <si>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</si>
  <si>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</si>
  <si>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</si>
  <si>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</si>
  <si>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</si>
  <si>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</si>
  <si>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</si>
  <si>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</si>
  <si>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</si>
  <si>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</si>
  <si>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</si>
  <si>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</si>
  <si>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</si>
  <si>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</si>
  <si>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</si>
  <si>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</si>
  <si>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</si>
  <si>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</si>
  <si>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</si>
  <si>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</si>
  <si>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</si>
  <si>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</si>
  <si>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</si>
  <si>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</si>
  <si>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</si>
  <si>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</si>
  <si>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</si>
  <si>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</si>
  <si>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</si>
  <si>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</si>
  <si>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</si>
  <si>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</si>
  <si>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</si>
  <si>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</si>
  <si>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</si>
  <si>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</si>
  <si>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</si>
  <si>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</si>
  <si>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</si>
  <si>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</si>
  <si>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</si>
  <si>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</si>
  <si>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</si>
  <si>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</si>
  <si>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</si>
  <si>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</si>
  <si>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</si>
  <si>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</si>
  <si>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</si>
  <si>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</si>
  <si>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</si>
  <si>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</si>
  <si>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</si>
  <si>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</si>
  <si>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</si>
  <si>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</si>
  <si>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</si>
  <si>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</si>
  <si>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</si>
  <si>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</si>
  <si>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</si>
  <si>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</si>
  <si>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</si>
  <si>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</si>
  <si>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</si>
  <si>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</si>
  <si>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</si>
  <si>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</si>
  <si>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</si>
  <si>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</si>
  <si>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</si>
  <si>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</si>
  <si>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</si>
  <si>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</si>
  <si>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</si>
  <si>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</si>
  <si>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</si>
  <si>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</si>
  <si>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</si>
  <si>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</si>
  <si>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</si>
  <si>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</si>
  <si>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</si>
  <si>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</si>
  <si>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</si>
  <si>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</si>
  <si>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</si>
  <si>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</si>
  <si>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</si>
  <si>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</si>
  <si>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</si>
  <si>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</si>
  <si>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</si>
  <si>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</si>
  <si>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</si>
  <si>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</si>
  <si>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</si>
  <si>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</si>
  <si>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</si>
  <si>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</si>
  <si>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</si>
  <si>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</si>
  <si>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</si>
  <si>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</si>
  <si>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</si>
  <si>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</si>
  <si>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</si>
  <si>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</si>
  <si>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</si>
  <si>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</si>
  <si>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</si>
  <si>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</si>
  <si>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</si>
  <si>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</si>
  <si>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</si>
  <si>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</si>
  <si>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</si>
  <si>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</si>
  <si>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</si>
  <si>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</si>
  <si>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</si>
  <si>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</si>
  <si>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</si>
  <si>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</si>
  <si>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</si>
  <si>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</si>
  <si>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</si>
  <si>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</si>
  <si>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</si>
  <si>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</si>
  <si>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</si>
  <si>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</si>
  <si>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</si>
  <si>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</si>
  <si>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</si>
  <si>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</si>
  <si>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</si>
  <si>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</si>
  <si>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</si>
  <si>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</si>
  <si>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</si>
  <si>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</si>
  <si>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</si>
  <si>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</si>
  <si>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</si>
  <si>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</si>
  <si>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</si>
  <si>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</si>
  <si>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</si>
  <si>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</si>
  <si>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</si>
  <si>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</si>
  <si>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</si>
  <si>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</si>
  <si>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</si>
  <si>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</si>
  <si>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</si>
  <si>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</si>
  <si>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</si>
  <si>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</si>
  <si>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</si>
  <si>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</si>
  <si>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</si>
  <si>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</si>
  <si>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</si>
  <si>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</si>
  <si>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</si>
  <si>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</si>
  <si>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</si>
  <si>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</si>
  <si>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</si>
  <si>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</si>
  <si>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</si>
  <si>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</si>
  <si>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</si>
  <si>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</si>
  <si>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</si>
  <si>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</si>
  <si>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</si>
  <si>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</si>
  <si>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</si>
  <si>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</si>
  <si>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</si>
  <si>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</si>
  <si>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</si>
  <si>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</si>
  <si>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</si>
  <si>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</si>
  <si>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</si>
  <si>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</si>
  <si>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</si>
  <si>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</si>
  <si>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</si>
  <si>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</si>
  <si>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</si>
  <si>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</si>
  <si>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</si>
  <si>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</si>
  <si>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</si>
  <si>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</si>
  <si>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</si>
  <si>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</si>
  <si>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</si>
  <si>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</si>
  <si>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</si>
  <si>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</si>
  <si>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</si>
  <si>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</si>
  <si>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</si>
  <si>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</si>
  <si>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</si>
  <si>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</si>
  <si>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</si>
  <si>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</si>
  <si>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</si>
  <si>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</si>
  <si>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</si>
  <si>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</si>
  <si>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</si>
  <si>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</si>
  <si>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</si>
  <si>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</si>
  <si>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</si>
  <si>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</si>
  <si>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</si>
  <si>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</si>
  <si>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</si>
  <si>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</si>
  <si>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</si>
  <si>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</si>
  <si>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</si>
  <si>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</si>
  <si>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</si>
  <si>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</si>
  <si>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</si>
  <si>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</si>
  <si>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</si>
  <si>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</si>
  <si>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</si>
  <si>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</si>
  <si>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</si>
  <si>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</si>
  <si>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</si>
  <si>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</si>
  <si>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</si>
  <si>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</si>
  <si>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</si>
  <si>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</si>
  <si>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</si>
  <si>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</si>
  <si>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</si>
  <si>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</si>
  <si>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</si>
  <si>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</si>
  <si>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</si>
  <si>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</si>
  <si>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</si>
  <si>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</si>
  <si>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</si>
  <si>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</si>
  <si>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</si>
  <si>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</si>
  <si>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</si>
  <si>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</si>
  <si>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</si>
  <si>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</si>
  <si>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</si>
  <si>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</si>
  <si>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</si>
  <si>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</si>
  <si>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</si>
  <si>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</si>
  <si>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</si>
  <si>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</si>
  <si>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</si>
  <si>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</si>
  <si>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</si>
  <si>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</si>
  <si>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</si>
  <si>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</si>
  <si>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</si>
  <si>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</si>
  <si>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</si>
  <si>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</si>
  <si>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</si>
  <si>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</si>
  <si>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</si>
  <si>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</si>
  <si>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</si>
  <si>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</si>
  <si>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</si>
  <si>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</si>
  <si>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</si>
  <si>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</si>
  <si>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</si>
  <si>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</si>
  <si>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</si>
  <si>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</si>
  <si>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</si>
  <si>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</si>
  <si>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</si>
  <si>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</si>
  <si>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</si>
  <si>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</si>
  <si>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</si>
  <si>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</si>
  <si>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</si>
  <si>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</si>
  <si>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</si>
  <si>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</si>
  <si>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</si>
  <si>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</si>
  <si>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</si>
  <si>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</si>
  <si>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</si>
  <si>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</si>
  <si>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</si>
  <si>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</si>
  <si>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</si>
  <si>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</si>
  <si>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</si>
  <si>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</si>
  <si>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</si>
  <si>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</si>
  <si>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</si>
  <si>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</si>
  <si>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</si>
  <si>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</si>
  <si>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</si>
  <si>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</si>
  <si>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</si>
  <si>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</si>
  <si>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</si>
  <si>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</si>
  <si>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</si>
  <si>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</si>
  <si>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</si>
  <si>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</si>
  <si>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</si>
  <si>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</si>
  <si>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</si>
  <si>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</si>
  <si>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</si>
  <si>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</si>
  <si>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</si>
  <si>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</si>
  <si>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</si>
  <si>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</si>
  <si>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</si>
  <si>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</si>
  <si>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</si>
  <si>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</si>
  <si>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</si>
  <si>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</si>
  <si>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</si>
  <si>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</si>
  <si>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</si>
  <si>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</si>
  <si>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</si>
  <si>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</si>
  <si>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</si>
  <si>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</si>
  <si>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</si>
  <si>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</si>
  <si>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</si>
  <si>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</si>
  <si>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</si>
  <si>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</si>
  <si>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</si>
  <si>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</si>
  <si>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</si>
  <si>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</si>
  <si>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</si>
  <si>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</si>
  <si>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</si>
  <si>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</si>
  <si>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</si>
  <si>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</si>
  <si>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</si>
  <si>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</si>
  <si>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</si>
  <si>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</si>
  <si>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</si>
  <si>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</si>
  <si>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</si>
  <si>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</si>
  <si>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</si>
  <si>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</si>
  <si>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</si>
  <si>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</si>
  <si>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</si>
  <si>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</si>
  <si>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</si>
  <si>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</si>
  <si>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</si>
  <si>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</si>
  <si>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</si>
  <si>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</si>
  <si>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</si>
  <si>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</si>
  <si>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</si>
  <si>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</si>
  <si>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</si>
  <si>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</si>
  <si>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</si>
  <si>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</si>
  <si>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</si>
  <si>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</si>
  <si>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</si>
  <si>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</si>
  <si>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</si>
  <si>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</si>
  <si>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</si>
  <si>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</si>
  <si>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</si>
  <si>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</si>
  <si>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</si>
  <si>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</si>
  <si>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</si>
  <si>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</si>
  <si>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</si>
  <si>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</si>
  <si>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</si>
  <si>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</si>
  <si>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</si>
  <si>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</si>
  <si>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</si>
  <si>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</si>
  <si>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</si>
  <si>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</si>
  <si>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</si>
  <si>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</si>
  <si>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</si>
  <si>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</si>
  <si>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</si>
  <si>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</si>
  <si>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</si>
  <si>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</si>
  <si>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</si>
  <si>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</si>
  <si>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</si>
  <si>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</si>
  <si>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</si>
  <si>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</si>
  <si>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</si>
  <si>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</si>
  <si>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</si>
  <si>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</si>
  <si>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</si>
  <si>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</si>
  <si>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</si>
  <si>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</si>
  <si>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</si>
  <si>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</si>
  <si>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</si>
  <si>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</si>
  <si>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</si>
  <si>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</si>
  <si>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</si>
  <si>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</si>
  <si>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</si>
  <si>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</si>
  <si>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</si>
  <si>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</si>
  <si>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</si>
  <si>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</si>
  <si>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</si>
  <si>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</si>
  <si>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</si>
  <si>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</si>
  <si>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</si>
  <si>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</si>
  <si>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</si>
  <si>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</si>
  <si>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</si>
  <si>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</si>
  <si>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</si>
  <si>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</si>
  <si>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</si>
  <si>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</si>
  <si>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</si>
  <si>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</si>
  <si>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</si>
  <si>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</si>
  <si>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</si>
  <si>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</si>
  <si>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</si>
  <si>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</si>
  <si>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</si>
  <si>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</si>
  <si>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</si>
  <si>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</si>
  <si>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</si>
  <si>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</si>
  <si>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</si>
  <si>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</si>
  <si>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</si>
  <si>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</si>
  <si>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</si>
  <si>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</si>
  <si>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</si>
  <si>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</si>
  <si>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</si>
  <si>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</si>
  <si>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</si>
  <si>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</si>
  <si>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</si>
  <si>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</si>
  <si>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</si>
  <si>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</si>
  <si>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</si>
  <si>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</si>
  <si>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</si>
  <si>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</si>
  <si>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</si>
  <si>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</si>
  <si>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</si>
  <si>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</si>
  <si>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</si>
  <si>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</si>
  <si>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</si>
  <si>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</si>
  <si>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</si>
  <si>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</si>
  <si>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</si>
  <si>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</si>
  <si>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</si>
  <si>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</si>
  <si>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</si>
  <si>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</si>
  <si>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</si>
  <si>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</si>
  <si>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</si>
  <si>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</si>
  <si>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</si>
  <si>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</si>
  <si>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</si>
  <si>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</si>
  <si>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</si>
  <si>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</si>
  <si>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</si>
  <si>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</si>
  <si>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</si>
  <si>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</si>
  <si>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</si>
  <si>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</si>
  <si>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</si>
  <si>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</si>
  <si>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</si>
  <si>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</si>
  <si>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</si>
  <si>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</si>
  <si>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</si>
  <si>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</si>
  <si>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</si>
  <si>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</si>
  <si>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</si>
  <si>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</si>
  <si>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</si>
  <si>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</si>
  <si>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</si>
  <si>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</si>
  <si>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</si>
  <si>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</si>
  <si>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</si>
  <si>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</si>
  <si>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</si>
  <si>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</si>
  <si>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</si>
  <si>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</si>
  <si>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</si>
  <si>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</si>
  <si>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</si>
  <si>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</si>
  <si>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</si>
  <si>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</si>
  <si>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</si>
  <si>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</si>
  <si>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</si>
  <si>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</si>
  <si>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</si>
  <si>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</si>
  <si>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</si>
  <si>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</si>
  <si>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</si>
  <si>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</si>
  <si>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</si>
  <si>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</si>
  <si>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</si>
  <si>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</si>
  <si>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</si>
  <si>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</si>
  <si>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</si>
  <si>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</si>
  <si>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</si>
  <si>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</si>
  <si>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</si>
  <si>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</si>
  <si>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</si>
  <si>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</si>
  <si>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</si>
  <si>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</si>
  <si>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</si>
  <si>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</si>
  <si>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</si>
  <si>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</si>
  <si>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</si>
  <si>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</si>
  <si>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</si>
  <si>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</si>
  <si>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</si>
  <si>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</si>
  <si>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</si>
  <si>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</si>
  <si>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</si>
  <si>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</si>
  <si>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</si>
  <si>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</si>
  <si>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</si>
  <si>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</si>
  <si>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</si>
  <si>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</si>
  <si>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</si>
  <si>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</si>
  <si>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</si>
  <si>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</si>
  <si>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</si>
  <si>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</si>
  <si>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</si>
  <si>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</si>
  <si>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</si>
  <si>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</si>
  <si>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</si>
  <si>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</si>
  <si>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</si>
  <si>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</si>
  <si>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</si>
  <si>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</si>
  <si>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</si>
  <si>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</si>
  <si>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</si>
  <si>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</si>
  <si>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</si>
  <si>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</si>
  <si>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</si>
  <si>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</si>
  <si>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</si>
  <si>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</si>
  <si>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</si>
  <si>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</si>
  <si>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</si>
  <si>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</si>
  <si>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</si>
  <si>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</si>
  <si>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</si>
  <si>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</si>
  <si>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</si>
  <si>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</si>
  <si>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</si>
  <si>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</si>
  <si>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</si>
  <si>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</si>
  <si>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</si>
  <si>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</si>
  <si>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</si>
  <si>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</si>
  <si>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</si>
  <si>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</si>
  <si>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</si>
  <si>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</si>
  <si>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</si>
  <si>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</si>
  <si>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</si>
  <si>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</si>
  <si>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</si>
  <si>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</si>
  <si>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</si>
  <si>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</si>
  <si>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</si>
  <si>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</si>
  <si>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</si>
  <si>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</si>
  <si>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</si>
  <si>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</si>
  <si>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</si>
  <si>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</si>
  <si>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</si>
  <si>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</si>
  <si>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</si>
  <si>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</si>
  <si>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</si>
  <si>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</si>
  <si>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</si>
  <si>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</si>
  <si>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</si>
  <si>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</si>
  <si>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</si>
  <si>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</si>
  <si>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</si>
  <si>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</si>
  <si>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</si>
  <si>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</si>
  <si>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</si>
  <si>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</si>
  <si>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</si>
  <si>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</si>
  <si>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</si>
  <si>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</si>
  <si>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</si>
  <si>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</si>
  <si>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</si>
  <si>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</si>
  <si>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</si>
  <si>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</si>
  <si>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</si>
  <si>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</si>
  <si>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</si>
  <si>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</si>
  <si>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</si>
  <si>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</si>
  <si>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</si>
  <si>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</si>
  <si>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</si>
  <si>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</si>
  <si>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</si>
  <si>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</si>
  <si>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</si>
  <si>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</si>
  <si>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</si>
  <si>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</si>
  <si>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</si>
  <si>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</si>
  <si>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</si>
  <si>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</si>
  <si>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</si>
  <si>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</si>
  <si>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</si>
  <si>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</si>
  <si>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</si>
  <si>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</si>
  <si>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</si>
  <si>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</si>
  <si>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</si>
  <si>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</si>
  <si>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</si>
  <si>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</si>
  <si>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</si>
  <si>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</si>
  <si>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</si>
  <si>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</si>
  <si>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</si>
  <si>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</si>
  <si>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</si>
  <si>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</si>
  <si>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</si>
  <si>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</si>
  <si>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</si>
  <si>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</si>
  <si>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</si>
  <si>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</si>
  <si>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</si>
  <si>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</si>
  <si>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</si>
  <si>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</si>
  <si>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</si>
  <si>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</si>
  <si>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</si>
  <si>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</si>
  <si>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</si>
  <si>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</si>
  <si>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</si>
  <si>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</si>
  <si>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</si>
  <si>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</si>
  <si>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</si>
  <si>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</si>
  <si>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</si>
  <si>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</si>
  <si>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</si>
  <si>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</si>
  <si>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</si>
  <si>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</si>
  <si>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</si>
  <si>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</si>
  <si>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</si>
  <si>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</si>
  <si>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</si>
  <si>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</si>
  <si>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</si>
  <si>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</si>
  <si>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</si>
  <si>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</si>
  <si>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</si>
  <si>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</si>
  <si>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</si>
  <si>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</si>
  <si>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</si>
  <si>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</si>
  <si>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</si>
  <si>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</si>
  <si>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</si>
  <si>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</si>
  <si>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</si>
  <si>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</si>
  <si>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</si>
  <si>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</si>
  <si>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</si>
  <si>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</si>
  <si>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</si>
  <si>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</si>
  <si>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</si>
  <si>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</si>
  <si>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</si>
  <si>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</si>
  <si>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</si>
  <si>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</si>
  <si>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</si>
  <si>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</si>
  <si>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</si>
  <si>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</si>
  <si>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</si>
  <si>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</si>
  <si>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</si>
  <si>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</si>
  <si>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</si>
  <si>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</si>
  <si>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</si>
  <si>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</si>
  <si>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</si>
  <si>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</si>
  <si>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</si>
  <si>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</si>
  <si>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</si>
  <si>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</si>
  <si>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</si>
  <si>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</si>
  <si>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</si>
  <si>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</si>
  <si>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</si>
  <si>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</si>
  <si>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</si>
  <si>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</si>
  <si>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</si>
  <si>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</si>
  <si>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</si>
  <si>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</si>
  <si>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</si>
  <si>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</si>
  <si>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</si>
  <si>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</si>
  <si>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</si>
  <si>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</si>
  <si>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</si>
  <si>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</si>
  <si>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</si>
  <si>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</si>
  <si>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</si>
  <si>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</si>
  <si>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</si>
  <si>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</si>
  <si>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</si>
  <si>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</si>
  <si>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</si>
  <si>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</si>
  <si>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</si>
  <si>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</si>
  <si>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</si>
  <si>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</si>
  <si>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</si>
  <si>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</si>
  <si>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</si>
  <si>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</si>
  <si>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</si>
  <si>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</si>
  <si>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</si>
  <si>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</si>
  <si>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</si>
  <si>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</si>
  <si>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</si>
  <si>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</si>
  <si>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</si>
  <si>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</si>
  <si>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</si>
  <si>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</si>
  <si>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</si>
  <si>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</si>
  <si>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</si>
  <si>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</si>
  <si>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</si>
  <si>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</si>
  <si>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</si>
  <si>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</si>
  <si>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</si>
  <si>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</si>
  <si>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</si>
  <si>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</si>
  <si>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</si>
  <si>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</si>
  <si>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</si>
  <si>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</si>
  <si>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</si>
  <si>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</si>
  <si>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</si>
  <si>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</si>
  <si>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</si>
  <si>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</si>
  <si>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</si>
  <si>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</si>
  <si>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</si>
  <si>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</si>
  <si>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</si>
  <si>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</si>
  <si>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</si>
  <si>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</si>
  <si>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</si>
  <si>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</si>
  <si>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</si>
  <si>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</si>
  <si>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</si>
  <si>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</si>
  <si>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</si>
  <si>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</si>
  <si>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</si>
  <si>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</si>
  <si>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</si>
  <si>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</si>
  <si>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</si>
  <si>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</si>
  <si>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</si>
  <si>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</si>
  <si>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</si>
  <si>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</si>
  <si>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</si>
  <si>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</si>
  <si>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</si>
  <si>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</si>
  <si>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</si>
  <si>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</si>
  <si>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</si>
  <si>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</si>
  <si>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</si>
  <si>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</si>
  <si>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</si>
  <si>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</si>
  <si>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</si>
  <si>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</si>
  <si>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</si>
  <si>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</si>
  <si>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</si>
  <si>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</si>
  <si>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</si>
  <si>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</si>
  <si>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</si>
  <si>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</si>
  <si>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</si>
  <si>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</si>
  <si>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</si>
  <si>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</si>
  <si>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</si>
  <si>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</si>
  <si>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</si>
  <si>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</si>
  <si>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</si>
  <si>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</si>
  <si>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</si>
  <si>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</si>
  <si>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</si>
  <si>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</si>
  <si>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</si>
  <si>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</si>
  <si>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</si>
  <si>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</si>
  <si>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</si>
  <si>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</si>
  <si>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</si>
  <si>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</si>
  <si>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</si>
  <si>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</si>
  <si>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</si>
  <si>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</si>
  <si>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</si>
  <si>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</si>
  <si>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</si>
  <si>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</si>
  <si>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</si>
  <si>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</si>
  <si>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</si>
  <si>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</si>
  <si>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</si>
  <si>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</si>
  <si>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</si>
  <si>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</si>
  <si>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</si>
  <si>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</si>
  <si>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</si>
  <si>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</si>
  <si>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</si>
  <si>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</si>
  <si>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</si>
  <si>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</si>
  <si>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</si>
  <si>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</si>
  <si>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</si>
  <si>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</si>
  <si>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</si>
  <si>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</si>
  <si>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</si>
  <si>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</si>
  <si>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</si>
  <si>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</si>
  <si>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</si>
  <si>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</si>
  <si>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</si>
  <si>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</si>
  <si>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</si>
  <si>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</si>
  <si>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</si>
  <si>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</si>
  <si>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</si>
  <si>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</si>
  <si>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</si>
  <si>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</si>
  <si>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</si>
  <si>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</si>
  <si>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</si>
  <si>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</si>
  <si>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</si>
  <si>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</si>
  <si>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</si>
  <si>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</si>
  <si>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</si>
  <si>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</si>
  <si>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</si>
  <si>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</si>
  <si>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</si>
  <si>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</si>
  <si>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</si>
  <si>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</si>
  <si>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</si>
  <si>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</si>
  <si>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</si>
  <si>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</si>
  <si>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</si>
  <si>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</si>
  <si>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</si>
  <si>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</si>
  <si>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</si>
  <si>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</si>
  <si>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</si>
  <si>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</si>
  <si>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</si>
  <si>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</si>
  <si>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</si>
  <si>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</si>
  <si>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</si>
  <si>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</si>
  <si>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</si>
  <si>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</si>
  <si>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</si>
  <si>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</si>
  <si>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</si>
  <si>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</si>
  <si>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</si>
  <si>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</si>
  <si>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</si>
  <si>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</si>
  <si>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</si>
  <si>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</si>
  <si>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</si>
  <si>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</si>
  <si>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</si>
  <si>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</si>
  <si>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</si>
  <si>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</si>
  <si>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</si>
  <si>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</si>
  <si>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</si>
  <si>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</si>
  <si>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</si>
  <si>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</si>
  <si>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</si>
  <si>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</si>
  <si>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</si>
  <si>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</si>
  <si>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</si>
  <si>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</si>
  <si>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</si>
  <si>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</si>
  <si>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</si>
  <si>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</si>
  <si>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</si>
  <si>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</si>
  <si>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</si>
  <si>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</si>
  <si>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</si>
  <si>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</si>
  <si>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</si>
  <si>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</si>
  <si>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</si>
  <si>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</si>
  <si>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</si>
  <si>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</si>
  <si>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</si>
  <si>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</si>
  <si>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</si>
  <si>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</si>
  <si>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</si>
  <si>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</si>
  <si>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</si>
  <si>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</si>
  <si>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</si>
  <si>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</si>
  <si>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</si>
  <si>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</si>
  <si>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</si>
  <si>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</si>
  <si>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</si>
  <si>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</si>
  <si>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</si>
  <si>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</si>
  <si>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</si>
  <si>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</si>
  <si>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</si>
  <si>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</si>
  <si>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</si>
  <si>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</si>
  <si>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</si>
  <si>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</si>
  <si>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</si>
  <si>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</si>
  <si>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</si>
  <si>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</si>
  <si>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</si>
  <si>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</si>
  <si>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</si>
  <si>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</si>
  <si>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</si>
  <si>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</si>
  <si>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</si>
  <si>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</si>
  <si>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</si>
  <si>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</si>
  <si>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</si>
  <si>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</si>
  <si>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</si>
  <si>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</si>
  <si>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</si>
  <si>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</si>
  <si>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</si>
  <si>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</si>
  <si>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</si>
  <si>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</si>
  <si>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</si>
  <si>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</si>
  <si>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</si>
  <si>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</si>
  <si>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</si>
  <si>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</si>
  <si>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</si>
  <si>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</si>
  <si>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</si>
  <si>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</si>
  <si>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</si>
  <si>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</si>
  <si>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</si>
  <si>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</si>
  <si>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</si>
  <si>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</si>
  <si>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</si>
  <si>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</si>
  <si>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</si>
  <si>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</si>
  <si>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</si>
  <si>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</si>
  <si>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</si>
  <si>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</si>
  <si>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</si>
  <si>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</si>
  <si>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</si>
  <si>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</si>
  <si>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</si>
  <si>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</si>
  <si>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</si>
  <si>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</si>
  <si>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</si>
  <si>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</si>
  <si>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</si>
  <si>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</si>
  <si>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</si>
  <si>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</si>
  <si>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</si>
  <si>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</si>
  <si>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</si>
  <si>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</si>
  <si>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</si>
  <si>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</si>
  <si>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</si>
  <si>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</si>
  <si>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</si>
  <si>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</si>
  <si>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</si>
  <si>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</si>
  <si>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</si>
  <si>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</si>
  <si>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</si>
  <si>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</si>
  <si>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</si>
  <si>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</si>
  <si>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</si>
  <si>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</si>
  <si>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</si>
  <si>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</si>
  <si>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</si>
  <si>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</si>
  <si>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</si>
  <si>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</si>
  <si>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</si>
  <si>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</si>
  <si>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</si>
  <si>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</si>
  <si>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</si>
  <si>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</si>
  <si>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</si>
  <si>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</si>
  <si>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</si>
  <si>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</si>
  <si>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</si>
  <si>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</si>
  <si>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</si>
  <si>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</si>
  <si>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</si>
  <si>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</si>
  <si>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</si>
  <si>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</si>
  <si>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</si>
  <si>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</si>
  <si>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</si>
  <si>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</si>
  <si>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</si>
  <si>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</si>
  <si>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</si>
  <si>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</si>
  <si>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</si>
  <si>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</si>
  <si>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</si>
  <si>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</si>
  <si>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</si>
  <si>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</si>
  <si>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</si>
  <si>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</si>
  <si>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</si>
  <si>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</si>
  <si>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</si>
  <si>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</si>
  <si>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</si>
  <si>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</si>
  <si>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</si>
  <si>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</si>
  <si>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</si>
  <si>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</si>
  <si>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</si>
  <si>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</si>
  <si>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</si>
  <si>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</si>
  <si>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</si>
  <si>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</si>
  <si>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</si>
  <si>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</si>
  <si>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</si>
  <si>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</si>
  <si>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</si>
  <si>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</si>
  <si>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</si>
  <si>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</si>
  <si>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</si>
  <si>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</si>
  <si>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</si>
  <si>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</si>
  <si>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</si>
  <si>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</si>
  <si>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</si>
  <si>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</si>
  <si>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</si>
  <si>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</si>
  <si>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</si>
  <si>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</si>
  <si>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</si>
  <si>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</si>
  <si>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</si>
  <si>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</si>
  <si>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</si>
  <si>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</si>
  <si>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</si>
  <si>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</si>
  <si>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</si>
  <si>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</si>
  <si>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</si>
  <si>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</si>
  <si>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</si>
  <si>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</si>
  <si>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</si>
  <si>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</si>
  <si>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</si>
  <si>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</si>
  <si>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</si>
  <si>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</si>
  <si>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</si>
  <si>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</si>
  <si>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</si>
  <si>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</si>
  <si>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</si>
  <si>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</si>
  <si>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</si>
  <si>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</si>
  <si>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</si>
  <si>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</si>
  <si>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</si>
  <si>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</si>
  <si>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</si>
  <si>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</si>
  <si>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</si>
  <si>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</si>
  <si>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</si>
  <si>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</si>
  <si>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</si>
  <si>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</si>
  <si>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</si>
  <si>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</si>
  <si>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</si>
  <si>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</si>
  <si>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</si>
  <si>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</si>
  <si>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</si>
  <si>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</si>
  <si>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</si>
  <si>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</si>
  <si>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</si>
  <si>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</si>
  <si>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</si>
  <si>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</si>
  <si>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</si>
  <si>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</si>
  <si>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</si>
  <si>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</si>
  <si>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</si>
  <si>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</si>
  <si>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</si>
  <si>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</si>
  <si>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</si>
  <si>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</si>
  <si>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</si>
  <si>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</si>
  <si>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</si>
  <si>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</si>
  <si>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</si>
  <si>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</si>
  <si>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</si>
  <si>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</si>
  <si>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</si>
  <si>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</si>
  <si>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</si>
  <si>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</si>
  <si>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</si>
  <si>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</si>
  <si>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</si>
  <si>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</si>
  <si>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</si>
  <si>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</si>
  <si>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</si>
  <si>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</si>
  <si>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</si>
  <si>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</si>
  <si>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</si>
  <si>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</si>
  <si>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</si>
  <si>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</si>
  <si>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</si>
  <si>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</si>
  <si>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</si>
  <si>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</si>
  <si>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</si>
  <si>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</si>
  <si>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</si>
  <si>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</si>
  <si>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</si>
  <si>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</si>
  <si>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</si>
  <si>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</si>
  <si>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</si>
  <si>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</si>
  <si>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</si>
  <si>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</si>
  <si>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</si>
  <si>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</si>
  <si>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</si>
  <si>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</si>
  <si>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</si>
  <si>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</si>
  <si>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</si>
  <si>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</si>
  <si>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</si>
  <si>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</si>
  <si>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</si>
  <si>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</si>
  <si>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</si>
  <si>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</si>
  <si>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</si>
  <si>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</si>
  <si>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</si>
  <si>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</si>
  <si>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</si>
  <si>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</si>
  <si>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</si>
  <si>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</si>
  <si>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</si>
  <si>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</si>
  <si>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</si>
  <si>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</si>
  <si>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</si>
  <si>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</si>
  <si>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</si>
  <si>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</si>
  <si>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</si>
  <si>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</si>
  <si>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</si>
  <si>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</si>
  <si>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</si>
  <si>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</si>
  <si>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</si>
  <si>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</si>
  <si>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</si>
  <si>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</si>
  <si>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</si>
  <si>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</si>
  <si>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</si>
  <si>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</si>
  <si>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</si>
  <si>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</si>
  <si>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</si>
  <si>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</si>
  <si>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</si>
  <si>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</si>
  <si>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</si>
  <si>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</si>
  <si>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</si>
  <si>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</si>
  <si>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</si>
  <si>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</si>
  <si>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</si>
  <si>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</si>
  <si>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</si>
  <si>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</si>
  <si>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</si>
  <si>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</si>
  <si>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</si>
  <si>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</si>
  <si>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</si>
  <si>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</si>
  <si>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</si>
  <si>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</si>
  <si>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</si>
  <si>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</si>
  <si>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</si>
  <si>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</si>
  <si>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</si>
  <si>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</si>
  <si>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</si>
  <si>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</si>
  <si>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</si>
  <si>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</si>
  <si>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</si>
  <si>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</si>
  <si>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</si>
  <si>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</si>
  <si>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</si>
  <si>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</si>
  <si>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</si>
  <si>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</si>
  <si>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</si>
  <si>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</si>
  <si>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</si>
  <si>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</si>
  <si>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</si>
  <si>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</si>
  <si>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</si>
  <si>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</si>
  <si>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</si>
  <si>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</si>
  <si>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</si>
  <si>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</si>
  <si>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</si>
  <si>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</si>
  <si>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</si>
  <si>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</si>
  <si>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</si>
  <si>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</si>
  <si>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</si>
  <si>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</si>
  <si>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</si>
  <si>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</si>
  <si>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</si>
  <si>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</si>
  <si>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</si>
  <si>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</si>
  <si>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</si>
  <si>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</si>
  <si>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</si>
  <si>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</si>
  <si>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</si>
  <si>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</si>
  <si>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</si>
  <si>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</si>
  <si>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</si>
  <si>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</si>
  <si>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</si>
  <si>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</si>
  <si>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</si>
  <si>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</si>
  <si>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</si>
  <si>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</si>
  <si>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</si>
  <si>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</si>
  <si>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</si>
  <si>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</si>
  <si>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</si>
  <si>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</si>
  <si>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</si>
  <si>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</si>
  <si>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</si>
  <si>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</si>
  <si>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</si>
  <si>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</si>
  <si>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</si>
  <si>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</si>
  <si>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</si>
  <si>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</si>
  <si>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</si>
  <si>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</si>
  <si>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</si>
  <si>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</si>
  <si>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</si>
  <si>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</si>
  <si>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</si>
  <si>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</si>
  <si>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</si>
  <si>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</si>
  <si>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</si>
  <si>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</si>
  <si>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</si>
  <si>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</si>
  <si>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</si>
  <si>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</si>
  <si>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</si>
  <si>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</si>
  <si>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</si>
  <si>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</si>
  <si>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</si>
  <si>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</si>
  <si>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</si>
  <si>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</si>
  <si>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</si>
  <si>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</si>
  <si>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</si>
  <si>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</si>
  <si>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</si>
  <si>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</si>
  <si>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</si>
  <si>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</si>
  <si>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</si>
  <si>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</si>
  <si>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</si>
  <si>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</si>
  <si>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</si>
  <si>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</si>
  <si>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</si>
  <si>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</si>
  <si>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</si>
  <si>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</si>
  <si>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</si>
  <si>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</si>
  <si>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</si>
  <si>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</si>
  <si>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</si>
  <si>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</si>
  <si>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</si>
  <si>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</si>
  <si>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</si>
  <si>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</si>
  <si>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</si>
  <si>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</si>
  <si>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</si>
  <si>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</si>
  <si>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</si>
  <si>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</si>
  <si>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</si>
  <si>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</si>
  <si>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</si>
  <si>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</si>
  <si>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</si>
  <si>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</si>
  <si>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</si>
  <si>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</si>
  <si>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</si>
  <si>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</si>
  <si>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</si>
  <si>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</si>
  <si>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</si>
  <si>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</si>
  <si>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</si>
  <si>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</si>
  <si>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</si>
  <si>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</si>
  <si>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</si>
  <si>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</si>
  <si>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</si>
  <si>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</si>
  <si>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</si>
  <si>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</si>
  <si>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</si>
  <si>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</si>
  <si>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</si>
  <si>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</si>
  <si>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</si>
  <si>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</si>
  <si>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</si>
  <si>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</si>
  <si>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</si>
  <si>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</si>
  <si>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</si>
  <si>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</si>
  <si>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</si>
  <si>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</si>
  <si>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</si>
  <si>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</si>
  <si>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</si>
  <si>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</si>
  <si>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</si>
  <si>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</si>
  <si>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</si>
  <si>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</si>
  <si>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</si>
  <si>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</si>
  <si>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</si>
  <si>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</si>
  <si>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</si>
  <si>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</si>
  <si>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</si>
  <si>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</si>
  <si>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</si>
  <si>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</si>
  <si>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</si>
  <si>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</si>
  <si>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</si>
  <si>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</si>
  <si>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</si>
  <si>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</si>
  <si>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</si>
  <si>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</si>
  <si>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</si>
  <si>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</si>
  <si>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</si>
  <si>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</si>
  <si>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</si>
  <si>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</si>
  <si>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</si>
  <si>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</si>
  <si>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</si>
  <si>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</si>
  <si>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</si>
  <si>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</si>
  <si>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</si>
  <si>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</si>
  <si>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</si>
  <si>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</si>
  <si>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</si>
  <si>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</si>
  <si>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</si>
  <si>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</si>
  <si>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</si>
  <si>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</si>
  <si>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</si>
  <si>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</si>
  <si>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</si>
  <si>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</si>
  <si>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</si>
  <si>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</si>
  <si>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</si>
  <si>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</si>
  <si>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</si>
  <si>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</si>
  <si>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</si>
  <si>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</si>
  <si>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</si>
  <si>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</si>
  <si>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</si>
  <si>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</si>
  <si>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</si>
  <si>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</si>
  <si>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</si>
  <si>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</si>
  <si>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</si>
  <si>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</si>
  <si>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</si>
  <si>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</si>
  <si>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</si>
  <si>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</si>
  <si>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</si>
  <si>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</si>
  <si>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</si>
  <si>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</si>
  <si>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</si>
  <si>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</si>
  <si>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</si>
  <si>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</si>
  <si>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</si>
  <si>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</si>
  <si>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</si>
  <si>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</si>
  <si>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</si>
  <si>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</si>
  <si>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</si>
  <si>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</si>
  <si>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</si>
  <si>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</si>
  <si>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</si>
  <si>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</si>
  <si>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</si>
  <si>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</si>
  <si>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</si>
  <si>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</si>
  <si>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</si>
  <si>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</si>
  <si>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</si>
  <si>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</si>
  <si>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</si>
  <si>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</si>
  <si>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</si>
  <si>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</si>
  <si>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</si>
  <si>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</si>
  <si>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</si>
  <si>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</si>
  <si>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</si>
  <si>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</si>
  <si>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</si>
  <si>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</si>
  <si>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</si>
  <si>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</si>
  <si>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</si>
  <si>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</si>
  <si>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</si>
  <si>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</si>
  <si>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</si>
  <si>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</si>
  <si>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</si>
  <si>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</si>
  <si>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</si>
  <si>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</si>
  <si>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</si>
  <si>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</si>
  <si>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</si>
  <si>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</si>
  <si>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</si>
  <si>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</si>
  <si>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</si>
  <si>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</si>
  <si>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</si>
  <si>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</si>
  <si>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</si>
  <si>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</si>
  <si>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</si>
  <si>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</si>
  <si>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</si>
  <si>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</si>
  <si>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</si>
  <si>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</si>
  <si>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</si>
  <si>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</si>
  <si>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</si>
  <si>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</si>
  <si>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</si>
  <si>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</si>
  <si>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</si>
  <si>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</si>
  <si>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</si>
  <si>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</si>
  <si>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</si>
  <si>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</si>
  <si>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</si>
  <si>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</si>
  <si>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</si>
  <si>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</si>
  <si>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</si>
  <si>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</si>
  <si>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</si>
  <si>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</si>
  <si>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</si>
  <si>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</si>
  <si>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</si>
  <si>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</si>
  <si>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</si>
  <si>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</si>
  <si>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</si>
  <si>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</si>
  <si>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</si>
  <si>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</si>
  <si>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</si>
  <si>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</si>
  <si>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</si>
  <si>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</si>
  <si>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</si>
  <si>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</si>
  <si>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</si>
  <si>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</si>
  <si>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</si>
  <si>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</si>
  <si>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</si>
  <si>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</si>
  <si>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</si>
  <si>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</si>
  <si>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</si>
  <si>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</si>
  <si>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</si>
  <si>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</si>
  <si>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</si>
  <si>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</si>
  <si>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</si>
  <si>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</si>
  <si>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</si>
  <si>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</si>
  <si>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</si>
  <si>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</si>
  <si>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</si>
  <si>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</si>
  <si>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</si>
  <si>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</si>
  <si>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</si>
  <si>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</si>
  <si>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</si>
  <si>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</si>
  <si>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</si>
  <si>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</si>
  <si>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</si>
  <si>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</si>
  <si>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</si>
  <si>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</si>
  <si>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</si>
  <si>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</si>
  <si>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</si>
  <si>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</si>
  <si>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</si>
  <si>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</si>
  <si>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</si>
  <si>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</si>
  <si>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</si>
  <si>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</si>
  <si>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</si>
  <si>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</si>
  <si>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</si>
  <si>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</si>
  <si>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</si>
  <si>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</si>
  <si>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</si>
  <si>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</si>
  <si>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</si>
  <si>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</si>
  <si>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</si>
  <si>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</si>
  <si>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</si>
  <si>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</si>
  <si>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</si>
  <si>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</si>
  <si>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</si>
  <si>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</si>
  <si>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</si>
  <si>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</si>
  <si>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</si>
  <si>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</si>
  <si>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</si>
  <si>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</si>
  <si>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</si>
  <si>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</si>
  <si>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</si>
  <si>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</si>
  <si>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</si>
  <si>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</si>
  <si>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</si>
  <si>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</si>
  <si>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</si>
  <si>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</si>
  <si>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</si>
  <si>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</si>
  <si>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</si>
  <si>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</si>
  <si>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</si>
  <si>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</si>
  <si>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</si>
  <si>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</si>
  <si>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</si>
  <si>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</si>
  <si>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</si>
  <si>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</si>
  <si>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</si>
  <si>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</si>
  <si>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</si>
  <si>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</si>
  <si>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</si>
  <si>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</si>
  <si>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</si>
  <si>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</si>
  <si>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</si>
  <si>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</si>
  <si>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</si>
  <si>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</si>
  <si>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</si>
  <si>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</si>
  <si>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</si>
  <si>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</si>
  <si>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</si>
  <si>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</si>
  <si>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</si>
  <si>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</si>
  <si>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</si>
  <si>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</si>
  <si>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</si>
  <si>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</si>
  <si>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</si>
  <si>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</si>
  <si>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</si>
  <si>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</si>
  <si>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</si>
  <si>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</si>
  <si>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</si>
  <si>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</si>
  <si>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</si>
  <si>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</si>
  <si>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</si>
  <si>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</si>
  <si>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</si>
  <si>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</si>
  <si>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</si>
  <si>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</si>
  <si>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</si>
  <si>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</si>
  <si>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</si>
  <si>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</si>
  <si>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</si>
  <si>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</si>
  <si>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</si>
  <si>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</si>
  <si>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</si>
  <si>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</si>
  <si>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</si>
  <si>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</si>
  <si>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</si>
  <si>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</si>
  <si>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</si>
  <si>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</si>
  <si>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</si>
  <si>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</si>
  <si>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</si>
  <si>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</si>
  <si>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</si>
  <si>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</si>
  <si>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</si>
  <si>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</si>
  <si>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</si>
  <si>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</si>
  <si>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</si>
  <si>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</si>
  <si>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</si>
  <si>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</si>
  <si>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</si>
  <si>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</si>
  <si>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</si>
  <si>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</si>
  <si>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</si>
  <si>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</si>
  <si>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</si>
  <si>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</si>
  <si>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</si>
  <si>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</si>
  <si>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</si>
  <si>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</si>
  <si>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</si>
  <si>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</si>
  <si>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</si>
  <si>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</si>
  <si>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</si>
  <si>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</si>
  <si>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</si>
  <si>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</si>
  <si>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</si>
  <si>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</si>
  <si>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</si>
  <si>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</si>
  <si>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</si>
  <si>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</si>
  <si>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</si>
  <si>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</si>
  <si>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</si>
  <si>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</si>
  <si>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</si>
  <si>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</si>
  <si>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</si>
  <si>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</si>
  <si>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</si>
  <si>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</si>
  <si>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</si>
  <si>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</si>
  <si>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</si>
  <si>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</si>
  <si>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</si>
  <si>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</si>
  <si>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</si>
  <si>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</si>
  <si>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</si>
  <si>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</si>
  <si>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</si>
  <si>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</si>
  <si>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</si>
  <si>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</si>
  <si>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</si>
  <si>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</si>
  <si>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</si>
  <si>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</si>
  <si>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</si>
  <si>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</si>
  <si>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</si>
  <si>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</si>
  <si>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</si>
  <si>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</si>
  <si>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</si>
  <si>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</si>
  <si>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</si>
  <si>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</si>
  <si>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</si>
  <si>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</si>
  <si>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</si>
  <si>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</si>
  <si>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</si>
  <si>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</si>
  <si>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</si>
  <si>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</si>
  <si>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</si>
  <si>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</si>
  <si>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</si>
  <si>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</si>
  <si>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</si>
  <si>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</si>
  <si>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</si>
  <si>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</si>
  <si>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</si>
  <si>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</si>
  <si>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</si>
  <si>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</si>
  <si>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</si>
  <si>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</si>
  <si>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</si>
  <si>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</si>
  <si>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</si>
  <si>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</si>
  <si>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</si>
  <si>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</si>
  <si>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</si>
  <si>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</si>
  <si>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</si>
  <si>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</si>
  <si>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</si>
  <si>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</si>
  <si>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</si>
  <si>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</si>
  <si>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</si>
  <si>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</si>
  <si>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</si>
  <si>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</si>
  <si>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</si>
  <si>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</si>
  <si>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</si>
  <si>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</si>
  <si>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</si>
  <si>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</si>
  <si>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</si>
  <si>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</si>
  <si>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</si>
  <si>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</si>
  <si>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</si>
  <si>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</si>
  <si>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</si>
  <si>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</si>
  <si>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</si>
  <si>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</si>
  <si>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</si>
  <si>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</si>
  <si>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</si>
  <si>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</si>
  <si>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</si>
  <si>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</si>
  <si>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</si>
  <si>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</si>
  <si>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</si>
  <si>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</si>
  <si>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</si>
  <si>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</si>
  <si>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</si>
  <si>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</si>
  <si>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</si>
  <si>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</si>
  <si>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</si>
  <si>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</si>
  <si>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</si>
  <si>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</si>
  <si>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</si>
  <si>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</si>
  <si>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</si>
  <si>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</si>
  <si>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</si>
  <si>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</si>
  <si>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</si>
  <si>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</si>
  <si>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</si>
  <si>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</si>
  <si>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</si>
  <si>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</si>
  <si>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</si>
  <si>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</si>
  <si>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</si>
  <si>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</si>
  <si>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</si>
  <si>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</si>
  <si>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</si>
  <si>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</si>
  <si>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</si>
  <si>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</si>
  <si>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</si>
  <si>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</si>
  <si>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</si>
  <si>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</si>
  <si>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</si>
  <si>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</si>
  <si>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</si>
  <si>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</si>
  <si>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</si>
  <si>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</si>
  <si>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</si>
  <si>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</si>
  <si>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</si>
  <si>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</si>
  <si>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</si>
  <si>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</si>
  <si>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</si>
  <si>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</si>
  <si>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</si>
  <si>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</si>
  <si>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</si>
  <si>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</si>
  <si>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</si>
  <si>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</si>
  <si>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</si>
  <si>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</si>
  <si>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</si>
  <si>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</si>
  <si>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</si>
  <si>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</si>
  <si>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</si>
  <si>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</si>
  <si>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</si>
  <si>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</si>
  <si>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</si>
  <si>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</si>
  <si>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</si>
  <si>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</si>
  <si>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</si>
  <si>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</si>
  <si>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</si>
  <si>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</si>
  <si>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</si>
  <si>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</si>
  <si>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</si>
  <si>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</si>
  <si>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</si>
  <si>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</si>
  <si>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</si>
  <si>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</si>
  <si>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</si>
  <si>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</si>
  <si>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</si>
  <si>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</si>
  <si>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</si>
  <si>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</si>
  <si>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</si>
  <si>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</si>
  <si>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</si>
  <si>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</si>
  <si>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</si>
  <si>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</si>
  <si>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</si>
  <si>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</si>
  <si>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</si>
  <si>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</si>
  <si>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</si>
  <si>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</si>
  <si>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</si>
  <si>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</si>
  <si>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</si>
  <si>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</si>
  <si>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</si>
  <si>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</si>
  <si>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</si>
  <si>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</si>
  <si>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</si>
  <si>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</si>
  <si>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</si>
  <si>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</si>
  <si>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</si>
  <si>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</si>
  <si>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</si>
  <si>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</si>
  <si>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</si>
  <si>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</si>
  <si>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</si>
  <si>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</si>
  <si>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</si>
  <si>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</si>
  <si>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</si>
  <si>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</si>
  <si>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</si>
  <si>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</si>
  <si>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</si>
  <si>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</si>
  <si>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</si>
  <si>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</si>
  <si>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</si>
  <si>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</si>
  <si>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</si>
  <si>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</si>
  <si>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</si>
  <si>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</si>
  <si>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</si>
  <si>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</si>
  <si>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</si>
  <si>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</si>
  <si>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</si>
  <si>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</si>
  <si>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</si>
  <si>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</si>
  <si>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</si>
  <si>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</si>
  <si>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</si>
  <si>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</si>
  <si>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</si>
  <si>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</si>
  <si>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</si>
  <si>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</si>
  <si>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</si>
  <si>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</si>
  <si>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</si>
  <si>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</si>
  <si>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</si>
  <si>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</si>
  <si>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</si>
  <si>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</si>
  <si>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</si>
  <si>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</si>
  <si>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</si>
  <si>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</si>
  <si>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</si>
  <si>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</si>
  <si>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</si>
  <si>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</si>
  <si>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</si>
  <si>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</si>
  <si>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</si>
  <si>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</si>
  <si>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</si>
  <si>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</si>
  <si>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</si>
  <si>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</si>
  <si>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</si>
  <si>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</si>
  <si>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</si>
  <si>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</si>
  <si>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</si>
  <si>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</si>
  <si>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</si>
  <si>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</si>
  <si>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</si>
  <si>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</si>
  <si>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</si>
  <si>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</si>
  <si>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</si>
  <si>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</si>
  <si>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</si>
  <si>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</si>
  <si>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</si>
  <si>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</si>
  <si>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</si>
  <si>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</si>
  <si>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</si>
  <si>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</si>
  <si>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</si>
  <si>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</si>
  <si>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</si>
  <si>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</si>
  <si>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</si>
  <si>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</si>
  <si>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</si>
  <si>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</si>
  <si>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</si>
  <si>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</si>
  <si>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</si>
  <si>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</si>
  <si>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</si>
  <si>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</si>
  <si>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</si>
  <si>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</si>
  <si>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</si>
  <si>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</si>
  <si>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</si>
  <si>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</si>
  <si>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</si>
  <si>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</si>
  <si>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</si>
  <si>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</si>
  <si>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</si>
  <si>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</si>
  <si>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</si>
  <si>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</si>
  <si>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</si>
  <si>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</si>
  <si>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</si>
  <si>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</si>
  <si>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</si>
  <si>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</si>
  <si>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</si>
  <si>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</si>
  <si>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</si>
  <si>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</si>
  <si>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</si>
  <si>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</si>
  <si>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</si>
  <si>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</si>
  <si>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</si>
  <si>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</si>
  <si>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</si>
  <si>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</si>
  <si>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</si>
  <si>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</si>
  <si>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</si>
  <si>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</si>
  <si>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</si>
  <si>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</si>
  <si>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</si>
  <si>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</si>
  <si>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</si>
  <si>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</si>
  <si>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</si>
  <si>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</si>
  <si>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</si>
  <si>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</si>
  <si>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</si>
  <si>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</si>
  <si>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</si>
  <si>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</si>
  <si>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</si>
  <si>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</si>
  <si>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</si>
  <si>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</si>
  <si>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</si>
  <si>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</si>
  <si>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</si>
  <si>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</si>
  <si>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</si>
  <si>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</si>
  <si>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</si>
  <si>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</si>
  <si>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</si>
  <si>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</si>
  <si>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</si>
  <si>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</si>
  <si>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</si>
  <si>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</si>
  <si>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</si>
  <si>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</si>
  <si>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</si>
  <si>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</si>
  <si>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</si>
  <si>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</si>
  <si>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</si>
  <si>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</si>
  <si>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</si>
  <si>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</si>
  <si>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</si>
  <si>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</si>
  <si>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</si>
  <si>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</si>
  <si>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</si>
  <si>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</si>
  <si>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</si>
  <si>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</si>
  <si>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</si>
  <si>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</si>
  <si>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</si>
  <si>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</si>
  <si>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</si>
  <si>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</si>
  <si>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</si>
  <si>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</si>
  <si>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</si>
  <si>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</si>
  <si>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</si>
  <si>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</si>
  <si>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</si>
  <si>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</si>
  <si>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</si>
  <si>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</si>
  <si>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</si>
  <si>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</si>
  <si>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</si>
  <si>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</si>
  <si>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</si>
  <si>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</si>
  <si>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</si>
  <si>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</si>
  <si>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</si>
  <si>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</si>
  <si>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</si>
  <si>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</si>
  <si>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</si>
  <si>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</si>
  <si>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</si>
  <si>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</si>
  <si>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</si>
  <si>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</si>
  <si>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</si>
  <si>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</si>
  <si>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</si>
  <si>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</si>
  <si>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</si>
  <si>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</si>
  <si>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</si>
  <si>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</si>
  <si>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</si>
  <si>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</si>
  <si>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</si>
  <si>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</si>
  <si>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</si>
  <si>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</si>
  <si>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</si>
  <si>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</si>
  <si>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</si>
  <si>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</si>
  <si>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</si>
  <si>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</si>
  <si>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</si>
  <si>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</si>
  <si>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</si>
  <si>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</si>
  <si>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</si>
  <si>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</si>
  <si>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</si>
  <si>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</si>
  <si>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</si>
  <si>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</si>
  <si>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</si>
  <si>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</si>
  <si>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</si>
  <si>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</si>
  <si>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</si>
  <si>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</si>
  <si>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</si>
  <si>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</si>
  <si>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</si>
  <si>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</si>
  <si>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</si>
  <si>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</si>
  <si>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</si>
  <si>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</si>
  <si>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</si>
  <si>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</si>
  <si>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</si>
  <si>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</si>
  <si>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</si>
  <si>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</si>
  <si>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</si>
  <si>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</si>
  <si>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</si>
  <si>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</si>
  <si>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</si>
  <si>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</si>
  <si>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</si>
  <si>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</si>
  <si>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</si>
  <si>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</si>
  <si>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</si>
  <si>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</si>
  <si>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</si>
  <si>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</si>
  <si>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</si>
  <si>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</si>
  <si>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</si>
  <si>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</si>
  <si>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</si>
  <si>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</si>
  <si>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</si>
  <si>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</si>
  <si>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</si>
  <si>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</si>
  <si>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</si>
  <si>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</si>
  <si>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</si>
  <si>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</si>
  <si>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</si>
  <si>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</si>
  <si>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</si>
  <si>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</si>
  <si>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</si>
  <si>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</si>
  <si>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</si>
  <si>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</si>
  <si>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</si>
  <si>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</si>
  <si>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</si>
  <si>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</si>
  <si>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</si>
  <si>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</si>
  <si>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</si>
  <si>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</si>
  <si>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</si>
  <si>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</si>
  <si>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</si>
  <si>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</si>
  <si>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</si>
  <si>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</si>
  <si>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</si>
  <si>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</si>
  <si>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</si>
  <si>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</si>
  <si>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</si>
  <si>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</si>
  <si>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</si>
  <si>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</si>
  <si>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</si>
  <si>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</si>
  <si>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</si>
  <si>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</si>
  <si>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</si>
  <si>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</si>
  <si>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</si>
  <si>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</si>
  <si>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</si>
  <si>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</si>
  <si>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</si>
  <si>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</si>
  <si>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</si>
  <si>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</si>
  <si>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</si>
  <si>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</si>
  <si>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</si>
  <si>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</si>
  <si>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</si>
  <si>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</si>
  <si>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</si>
  <si>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</si>
  <si>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</si>
  <si>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</si>
  <si>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</si>
  <si>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</si>
  <si>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</si>
  <si>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</si>
  <si>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</si>
  <si>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</si>
  <si>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</si>
  <si>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</si>
  <si>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</si>
  <si>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</si>
  <si>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</si>
  <si>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</si>
  <si>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</si>
  <si>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</si>
  <si>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</si>
  <si>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</si>
  <si>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</si>
  <si>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</si>
  <si>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</si>
  <si>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</si>
  <si>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</si>
  <si>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</si>
  <si>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</si>
  <si>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</si>
  <si>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</si>
  <si>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</si>
  <si>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</si>
  <si>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</si>
  <si>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</si>
  <si>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</si>
  <si>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</si>
  <si>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</si>
  <si>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</si>
  <si>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</si>
  <si>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</si>
  <si>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</si>
  <si>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</si>
  <si>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</si>
  <si>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</si>
  <si>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</si>
  <si>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</si>
  <si>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</si>
  <si>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</si>
  <si>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</si>
  <si>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</si>
  <si>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</si>
  <si>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</si>
  <si>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</si>
  <si>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</si>
  <si>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</si>
  <si>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</si>
  <si>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</si>
  <si>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</si>
  <si>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</si>
  <si>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</si>
  <si>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</si>
  <si>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</si>
  <si>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</si>
  <si>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</si>
  <si>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</si>
  <si>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</si>
  <si>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</si>
  <si>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</si>
  <si>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</si>
  <si>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</si>
  <si>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</si>
  <si>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</si>
  <si>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</si>
  <si>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</si>
  <si>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</si>
  <si>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</si>
  <si>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</si>
  <si>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</si>
  <si>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</si>
  <si>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</si>
  <si>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</si>
  <si>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</si>
  <si>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</si>
  <si>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</si>
  <si>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</si>
  <si>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</si>
  <si>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</si>
  <si>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</si>
  <si>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</si>
  <si>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</si>
  <si>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</si>
  <si>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</si>
  <si>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</si>
  <si>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</si>
  <si>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</si>
  <si>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</si>
  <si>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</si>
  <si>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</si>
  <si>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</si>
  <si>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</si>
  <si>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</si>
  <si>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</si>
  <si>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</si>
  <si>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</si>
  <si>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</si>
  <si>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</si>
  <si>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</si>
  <si>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</si>
  <si>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</si>
  <si>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</si>
  <si>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</si>
  <si>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</si>
  <si>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</si>
  <si>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</si>
  <si>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</si>
  <si>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</si>
  <si>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</si>
  <si>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</si>
  <si>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</si>
  <si>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</si>
  <si>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</si>
  <si>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</si>
  <si>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</si>
  <si>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</si>
  <si>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</si>
  <si>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</si>
  <si>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</si>
  <si>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</si>
  <si>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</si>
  <si>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</si>
  <si>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</si>
  <si>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</si>
  <si>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</si>
  <si>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</si>
  <si>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</si>
  <si>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</si>
  <si>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</si>
  <si>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</si>
  <si>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</si>
  <si>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</si>
  <si>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</si>
  <si>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</si>
  <si>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</si>
  <si>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</si>
  <si>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</si>
  <si>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</si>
  <si>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</si>
  <si>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</si>
  <si>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</si>
  <si>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</si>
  <si>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</si>
  <si>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</si>
  <si>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</si>
  <si>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</si>
  <si>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</si>
  <si>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</si>
  <si>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</si>
  <si>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</si>
  <si>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</si>
  <si>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</si>
  <si>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</si>
  <si>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</si>
  <si>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</si>
  <si>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</si>
  <si>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</si>
  <si>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</si>
  <si>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</si>
  <si>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</si>
  <si>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</si>
  <si>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</si>
  <si>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</si>
  <si>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</si>
  <si>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</si>
  <si>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</si>
  <si>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</si>
  <si>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</si>
  <si>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</si>
  <si>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</si>
  <si>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</si>
  <si>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</si>
  <si>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</si>
  <si>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</si>
  <si>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</si>
  <si>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</si>
  <si>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</si>
  <si>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</si>
  <si>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</si>
  <si>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</si>
  <si>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</si>
  <si>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</si>
  <si>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</si>
  <si>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</si>
  <si>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</si>
  <si>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</si>
  <si>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</si>
  <si>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</si>
  <si>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</si>
  <si>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</si>
  <si>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</si>
  <si>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</si>
  <si>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</si>
  <si>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</si>
  <si>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</si>
  <si>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</si>
  <si>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</si>
  <si>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</si>
  <si>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</si>
  <si>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</si>
  <si>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</si>
  <si>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</si>
  <si>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</si>
  <si>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</si>
  <si>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</si>
  <si>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</si>
  <si>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</si>
  <si>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</si>
  <si>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</si>
  <si>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</si>
  <si>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</si>
  <si>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</si>
  <si>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</si>
  <si>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</si>
  <si>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</si>
  <si>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</si>
  <si>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</si>
  <si>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</si>
  <si>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</si>
  <si>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</si>
  <si>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</si>
  <si>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</si>
  <si>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</si>
  <si>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</si>
  <si>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</si>
  <si>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</si>
  <si>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</si>
  <si>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</si>
  <si>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</si>
  <si>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</si>
  <si>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</si>
  <si>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</si>
  <si>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</si>
  <si>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</si>
  <si>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</si>
  <si>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</si>
  <si>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</si>
  <si>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</si>
  <si>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</si>
  <si>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</si>
  <si>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</si>
  <si>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</si>
  <si>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</si>
  <si>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</si>
  <si>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</si>
  <si>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</si>
  <si>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</si>
  <si>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</si>
  <si>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</si>
  <si>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</si>
  <si>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</si>
  <si>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</si>
  <si>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</si>
  <si>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</si>
  <si>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</si>
  <si>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</si>
  <si>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</si>
  <si>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</si>
  <si>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</si>
  <si>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</si>
  <si>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</si>
  <si>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</si>
  <si>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</si>
  <si>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</si>
  <si>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</si>
  <si>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</si>
  <si>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</si>
  <si>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</si>
  <si>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</si>
  <si>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</si>
  <si>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</si>
  <si>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</si>
  <si>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</si>
  <si>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</si>
  <si>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</si>
  <si>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</si>
  <si>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</si>
  <si>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</si>
  <si>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</si>
  <si>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</si>
  <si>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</si>
  <si>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</si>
  <si>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</si>
  <si>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</si>
  <si>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</si>
  <si>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</si>
  <si>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</si>
  <si>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</si>
  <si>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</si>
  <si>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</si>
  <si>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</si>
  <si>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</si>
  <si>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</si>
  <si>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</si>
  <si>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</si>
  <si>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</si>
  <si>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</si>
  <si>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</si>
  <si>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</si>
  <si>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</si>
  <si>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</si>
  <si>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</si>
  <si>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</si>
  <si>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</si>
  <si>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</si>
  <si>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</si>
  <si>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</si>
  <si>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</si>
  <si>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</si>
  <si>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</si>
  <si>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</si>
  <si>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</si>
  <si>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</si>
  <si>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</si>
  <si>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</si>
  <si>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</si>
  <si>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</si>
  <si>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</si>
  <si>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</si>
  <si>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</si>
  <si>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</si>
  <si>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</si>
  <si>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</si>
  <si>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</si>
  <si>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</si>
  <si>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</si>
  <si>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</si>
  <si>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</si>
  <si>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</si>
  <si>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</si>
  <si>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</si>
  <si>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</si>
  <si>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</si>
  <si>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</si>
  <si>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</si>
  <si>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</si>
  <si>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</si>
  <si>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</si>
  <si>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</si>
  <si>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</si>
  <si>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</si>
  <si>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</si>
  <si>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</si>
  <si>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</si>
  <si>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</si>
  <si>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</si>
  <si>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</si>
  <si>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</si>
  <si>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</si>
  <si>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</si>
  <si>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</si>
  <si>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</si>
  <si>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</si>
  <si>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</si>
  <si>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</si>
  <si>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</si>
  <si>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</si>
  <si>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</si>
  <si>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</si>
  <si>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</si>
  <si>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</si>
  <si>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</si>
  <si>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</si>
  <si>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</si>
  <si>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</si>
  <si>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</si>
  <si>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</si>
  <si>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</si>
  <si>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</si>
  <si>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</si>
  <si>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</si>
  <si>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</si>
  <si>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</si>
  <si>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</si>
  <si>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</si>
  <si>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</si>
  <si>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</si>
  <si>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</si>
  <si>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</si>
  <si>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</si>
  <si>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</si>
  <si>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</si>
  <si>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</si>
  <si>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</si>
  <si>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</si>
  <si>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</si>
  <si>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</si>
  <si>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</si>
  <si>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</si>
  <si>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</si>
  <si>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</si>
  <si>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</si>
  <si>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</si>
  <si>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</si>
  <si>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</si>
  <si>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</si>
  <si>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</si>
  <si>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</si>
  <si>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</si>
  <si>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</si>
  <si>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</si>
  <si>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</si>
  <si>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</si>
  <si>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</si>
  <si>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</si>
  <si>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</si>
  <si>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</si>
  <si>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</si>
  <si>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</si>
  <si>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</si>
  <si>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</si>
  <si>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</si>
  <si>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</si>
  <si>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</si>
  <si>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</si>
  <si>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</si>
  <si>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</si>
  <si>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</si>
  <si>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</si>
  <si>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</si>
  <si>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</si>
  <si>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</si>
  <si>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</si>
  <si>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</si>
  <si>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</si>
  <si>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</si>
  <si>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</si>
  <si>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</si>
  <si>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</si>
  <si>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</si>
  <si>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</si>
  <si>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</si>
  <si>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</si>
  <si>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</si>
  <si>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</si>
  <si>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</si>
  <si>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</si>
  <si>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</si>
  <si>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</si>
  <si>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</si>
  <si>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</si>
  <si>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</si>
  <si>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</si>
  <si>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</si>
  <si>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</si>
  <si>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</si>
  <si>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</si>
  <si>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</si>
  <si>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</si>
  <si>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</si>
  <si>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</si>
  <si>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</si>
  <si>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</si>
  <si>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</si>
  <si>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</si>
  <si>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</si>
  <si>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</si>
  <si>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</si>
  <si>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</si>
  <si>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</si>
  <si>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</si>
  <si>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</si>
  <si>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</si>
  <si>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</si>
  <si>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</si>
  <si>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</si>
  <si>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</si>
  <si>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</si>
  <si>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</si>
  <si>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</si>
  <si>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</si>
  <si>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</si>
  <si>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</si>
  <si>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</si>
  <si>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</si>
  <si>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</si>
  <si>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</si>
  <si>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</si>
  <si>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</si>
  <si>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</si>
  <si>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</si>
  <si>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</si>
  <si>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</si>
  <si>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</si>
  <si>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</si>
  <si>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</si>
  <si>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</si>
  <si>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</si>
  <si>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</si>
  <si>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</si>
  <si>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</si>
  <si>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</si>
  <si>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</si>
  <si>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</si>
  <si>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</si>
  <si>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</si>
  <si>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</si>
  <si>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</si>
  <si>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</si>
  <si>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</si>
  <si>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</si>
  <si>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</si>
  <si>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</si>
  <si>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</si>
  <si>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</si>
  <si>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</si>
  <si>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</si>
  <si>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</si>
  <si>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</si>
  <si>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</si>
  <si>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</si>
  <si>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</si>
  <si>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</si>
  <si>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</si>
  <si>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</si>
  <si>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</si>
  <si>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</si>
  <si>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</si>
  <si>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</si>
  <si>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</si>
  <si>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</si>
  <si>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</si>
  <si>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</si>
  <si>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</si>
  <si>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</si>
  <si>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</si>
  <si>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</si>
  <si>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</si>
  <si>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</si>
  <si>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</si>
  <si>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</si>
  <si>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</si>
  <si>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</si>
  <si>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</si>
  <si>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</si>
  <si>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</si>
  <si>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</si>
  <si>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</si>
  <si>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</si>
  <si>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</si>
  <si>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</si>
  <si>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</si>
  <si>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</si>
  <si>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</si>
  <si>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</si>
  <si>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</si>
  <si>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</si>
  <si>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</si>
  <si>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</si>
  <si>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</si>
  <si>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</si>
  <si>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</si>
  <si>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</si>
  <si>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</si>
  <si>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</si>
  <si>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</si>
  <si>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</si>
  <si>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</si>
  <si>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</si>
  <si>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</si>
  <si>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</si>
  <si>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</si>
  <si>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</si>
  <si>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</si>
  <si>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</si>
  <si>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</si>
  <si>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</si>
  <si>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</si>
  <si>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</si>
  <si>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</si>
  <si>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</si>
  <si>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</si>
  <si>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</si>
  <si>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</si>
  <si>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</si>
  <si>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</si>
  <si>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</si>
  <si>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</si>
  <si>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</si>
  <si>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</si>
  <si>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</si>
  <si>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</si>
  <si>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</si>
  <si>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</si>
  <si>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</si>
  <si>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</si>
  <si>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</si>
  <si>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</si>
  <si>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</si>
  <si>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</si>
  <si>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</si>
  <si>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</si>
  <si>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</si>
  <si>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</si>
  <si>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</si>
  <si>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</si>
  <si>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</si>
  <si>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</si>
  <si>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</si>
  <si>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</si>
  <si>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</si>
  <si>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</si>
  <si>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</si>
  <si>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</si>
  <si>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</si>
  <si>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</si>
  <si>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</si>
  <si>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</si>
  <si>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</si>
  <si>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</si>
  <si>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</si>
  <si>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</si>
  <si>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</si>
  <si>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</si>
  <si>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</si>
  <si>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</si>
  <si>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</si>
  <si>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</si>
  <si>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</si>
  <si>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</si>
  <si>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</si>
  <si>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</si>
  <si>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</si>
  <si>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</si>
  <si>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</si>
  <si>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</si>
  <si>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</si>
  <si>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</si>
  <si>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</si>
  <si>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</si>
  <si>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</si>
  <si>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</si>
  <si>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</si>
  <si>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</si>
  <si>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</si>
  <si>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</si>
  <si>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</si>
  <si>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</si>
  <si>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</si>
  <si>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</si>
  <si>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</si>
  <si>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</si>
  <si>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</si>
  <si>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</si>
  <si>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</si>
  <si>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</si>
  <si>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</si>
  <si>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</si>
  <si>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</si>
  <si>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</si>
  <si>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</si>
  <si>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</si>
  <si>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</si>
  <si>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</si>
  <si>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</si>
  <si>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</si>
  <si>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</si>
  <si>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</si>
  <si>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</si>
  <si>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</si>
  <si>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</si>
  <si>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</si>
  <si>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</si>
  <si>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</si>
  <si>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</si>
  <si>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</si>
  <si>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</si>
  <si>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</si>
  <si>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</si>
  <si>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</si>
  <si>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</si>
  <si>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</si>
  <si>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</si>
  <si>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</si>
  <si>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</si>
  <si>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</si>
  <si>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</si>
  <si>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</si>
  <si>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</si>
  <si>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</si>
  <si>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</si>
  <si>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</si>
  <si>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</si>
  <si>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</si>
  <si>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</si>
  <si>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</si>
  <si>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</si>
  <si>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</si>
  <si>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</si>
  <si>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</si>
  <si>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</si>
  <si>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</si>
  <si>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</si>
  <si>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</si>
  <si>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</si>
  <si>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</si>
  <si>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</si>
  <si>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</si>
  <si>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</si>
  <si>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</si>
  <si>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</si>
  <si>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</si>
  <si>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</si>
  <si>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</si>
  <si>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</si>
  <si>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</si>
  <si>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</si>
  <si>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</si>
  <si>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</si>
  <si>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</si>
  <si>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</si>
  <si>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</si>
  <si>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</si>
  <si>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</si>
  <si>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</si>
  <si>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</si>
  <si>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</si>
  <si>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</si>
  <si>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</si>
  <si>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</si>
  <si>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</si>
  <si>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</si>
  <si>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</si>
  <si>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</si>
  <si>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</si>
  <si>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</si>
  <si>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</si>
  <si>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</si>
  <si>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</si>
  <si>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</si>
  <si>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</si>
  <si>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</si>
  <si>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</si>
  <si>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</si>
  <si>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</si>
  <si>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</si>
  <si>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</si>
  <si>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</si>
  <si>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</si>
  <si>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</si>
  <si>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</si>
  <si>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</si>
  <si>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</si>
  <si>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</si>
  <si>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</si>
  <si>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</si>
  <si>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</si>
  <si>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</si>
  <si>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</si>
  <si>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</si>
  <si>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</si>
  <si>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</si>
  <si>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</si>
  <si>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</si>
  <si>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</si>
  <si>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</si>
  <si>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</si>
  <si>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</si>
  <si>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</si>
  <si>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</si>
  <si>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</si>
  <si>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</si>
  <si>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</si>
  <si>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</si>
  <si>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</si>
  <si>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</si>
  <si>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</si>
  <si>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</si>
  <si>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</si>
  <si>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</si>
  <si>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</si>
  <si>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</si>
  <si>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</si>
  <si>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</si>
  <si>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</si>
  <si>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</si>
  <si>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</si>
  <si>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</si>
  <si>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</si>
  <si>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</si>
  <si>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</si>
  <si>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</si>
  <si>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</si>
  <si>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</si>
  <si>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</si>
  <si>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</si>
  <si>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</si>
  <si>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</si>
  <si>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</si>
  <si>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</si>
  <si>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</si>
  <si>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</si>
  <si>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</si>
  <si>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</si>
  <si>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</si>
  <si>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</si>
  <si>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</si>
  <si>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</si>
  <si>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</si>
  <si>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</si>
  <si>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</si>
  <si>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</si>
  <si>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</si>
  <si>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</si>
  <si>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</si>
  <si>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</si>
  <si>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</si>
  <si>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</si>
  <si>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</si>
  <si>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</si>
  <si>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</si>
  <si>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</si>
  <si>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</si>
  <si>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</si>
  <si>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</si>
  <si>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</si>
  <si>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</si>
  <si>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</si>
  <si>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</si>
  <si>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</si>
  <si>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</si>
  <si>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</si>
  <si>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</si>
  <si>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</si>
  <si>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</si>
  <si>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</si>
  <si>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</si>
  <si>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</si>
  <si>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</si>
  <si>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</si>
  <si>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</si>
  <si>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</si>
  <si>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</si>
  <si>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</si>
  <si>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</si>
  <si>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</si>
  <si>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</si>
  <si>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</si>
  <si>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</si>
  <si>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</si>
  <si>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</si>
  <si>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</si>
  <si>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</si>
  <si>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</si>
  <si>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</si>
  <si>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</si>
  <si>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</si>
  <si>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</si>
  <si>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</si>
  <si>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</si>
  <si>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</si>
  <si>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</si>
  <si>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</si>
  <si>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</si>
  <si>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</si>
  <si>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</si>
  <si>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</si>
  <si>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</si>
  <si>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</si>
  <si>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</si>
  <si>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</si>
  <si>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</si>
  <si>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</si>
  <si>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</si>
  <si>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</si>
  <si>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</si>
  <si>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</si>
  <si>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</si>
  <si>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</si>
  <si>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</si>
  <si>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</si>
  <si>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</si>
  <si>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</si>
  <si>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</si>
  <si>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</si>
  <si>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</si>
  <si>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</si>
  <si>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</si>
  <si>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</si>
  <si>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</si>
  <si>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</si>
  <si>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</si>
  <si>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</si>
  <si>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</si>
  <si>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</si>
  <si>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</si>
  <si>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</si>
  <si>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</si>
  <si>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</si>
  <si>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</si>
  <si>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</si>
  <si>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</si>
  <si>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</si>
  <si>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</si>
  <si>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</si>
  <si>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</si>
  <si>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</si>
  <si>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</si>
  <si>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</si>
  <si>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</si>
  <si>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</si>
  <si>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</si>
  <si>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</si>
  <si>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</si>
  <si>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</si>
  <si>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</si>
  <si>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</si>
  <si>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</si>
  <si>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</si>
  <si>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</si>
  <si>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</si>
  <si>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</si>
  <si>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</si>
  <si>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</si>
  <si>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</si>
  <si>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</si>
  <si>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</si>
  <si>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</si>
  <si>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</si>
  <si>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</si>
  <si>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</si>
  <si>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</si>
  <si>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</si>
  <si>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</si>
  <si>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</si>
  <si>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</si>
  <si>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</si>
  <si>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</si>
  <si>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</si>
  <si>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</si>
  <si>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</si>
  <si>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</si>
  <si>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</si>
  <si>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</si>
  <si>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</si>
  <si>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</si>
  <si>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</si>
  <si>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</si>
  <si>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</si>
  <si>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</si>
  <si>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</si>
  <si>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</si>
  <si>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</si>
  <si>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</si>
  <si>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</si>
  <si>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</si>
  <si>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</si>
  <si>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</si>
  <si>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</si>
  <si>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</si>
  <si>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</si>
  <si>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</si>
  <si>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</si>
  <si>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</si>
  <si>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</si>
  <si>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</si>
  <si>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</si>
  <si>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</si>
  <si>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</si>
  <si>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</si>
  <si>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</si>
  <si>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</si>
  <si>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</si>
  <si>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</si>
  <si>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</si>
  <si>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</si>
  <si>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</si>
  <si>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</si>
  <si>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</si>
  <si>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</si>
  <si>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</si>
  <si>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</si>
  <si>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</si>
  <si>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</si>
  <si>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</si>
  <si>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</si>
  <si>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</si>
  <si>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</si>
  <si>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</si>
  <si>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</si>
  <si>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</si>
  <si>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</si>
  <si>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</si>
  <si>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</si>
  <si>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</si>
  <si>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</si>
  <si>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</si>
  <si>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</si>
  <si>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</si>
  <si>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</si>
  <si>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</si>
  <si>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</si>
  <si>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</si>
  <si>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</si>
  <si>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</si>
  <si>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</si>
  <si>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</si>
  <si>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</si>
  <si>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</si>
  <si>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</si>
  <si>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</si>
  <si>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</si>
  <si>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</si>
  <si>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</si>
  <si>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</si>
  <si>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</si>
  <si>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</si>
  <si>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</si>
  <si>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</si>
  <si>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</si>
  <si>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</si>
  <si>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</si>
  <si>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</si>
  <si>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</si>
  <si>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</si>
  <si>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</si>
  <si>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</si>
  <si>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</si>
  <si>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</si>
  <si>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</si>
  <si>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</si>
  <si>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</si>
  <si>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</si>
  <si>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</si>
  <si>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</si>
  <si>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</si>
  <si>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</si>
  <si>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</si>
  <si>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</si>
  <si>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</si>
  <si>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</si>
  <si>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</si>
  <si>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</si>
  <si>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</si>
  <si>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</si>
  <si>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</si>
  <si>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</si>
  <si>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</si>
  <si>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</si>
  <si>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</si>
  <si>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</si>
  <si>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</si>
  <si>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</si>
  <si>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</si>
  <si>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</si>
  <si>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</si>
  <si>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</si>
  <si>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</si>
  <si>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</si>
  <si>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</si>
  <si>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</si>
  <si>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</si>
  <si>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</si>
  <si>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</si>
  <si>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</si>
  <si>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</si>
  <si>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</si>
  <si>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</si>
  <si>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</si>
  <si>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</si>
  <si>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</si>
  <si>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</si>
  <si>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</si>
  <si>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</si>
  <si>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</si>
  <si>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</si>
  <si>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</si>
  <si>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</si>
  <si>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</si>
  <si>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</si>
  <si>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</si>
  <si>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</si>
  <si>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</si>
  <si>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</si>
  <si>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</si>
  <si>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</si>
  <si>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</si>
  <si>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</si>
  <si>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</si>
  <si>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</si>
  <si>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</si>
  <si>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</si>
  <si>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</si>
  <si>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</si>
  <si>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</si>
  <si>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</si>
  <si>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</si>
  <si>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</si>
  <si>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</si>
  <si>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</si>
  <si>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</si>
  <si>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</si>
  <si>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</si>
  <si>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</si>
  <si>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</si>
  <si>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</si>
  <si>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</si>
  <si>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</si>
  <si>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</si>
  <si>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</si>
  <si>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</si>
  <si>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</si>
  <si>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</si>
  <si>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</si>
  <si>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</si>
  <si>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</si>
  <si>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</si>
  <si>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</si>
  <si>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</si>
  <si>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</si>
  <si>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</si>
  <si>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</si>
  <si>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</si>
  <si>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</si>
  <si>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</si>
  <si>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</si>
  <si>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</si>
  <si>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</si>
  <si>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</si>
  <si>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</si>
  <si>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</si>
  <si>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</si>
  <si>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</si>
  <si>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</si>
  <si>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</si>
  <si>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</si>
  <si>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</si>
  <si>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</si>
  <si>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</si>
  <si>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</si>
  <si>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</si>
  <si>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</si>
  <si>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</si>
  <si>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</si>
  <si>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</si>
  <si>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</si>
  <si>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</si>
  <si>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</si>
  <si>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</si>
  <si>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</si>
  <si>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</si>
  <si>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</si>
  <si>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</si>
  <si>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</si>
  <si>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</si>
  <si>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</si>
  <si>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</si>
  <si>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</si>
  <si>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</si>
  <si>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</si>
  <si>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</si>
  <si>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</si>
  <si>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</si>
  <si>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</si>
  <si>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</si>
  <si>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</si>
  <si>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</si>
  <si>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</si>
  <si>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</si>
  <si>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</si>
  <si>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</si>
  <si>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</si>
  <si>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</si>
  <si>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</si>
  <si>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</si>
  <si>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</si>
  <si>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</si>
  <si>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</si>
  <si>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</si>
  <si>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</si>
  <si>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</si>
  <si>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</si>
  <si>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</si>
  <si>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</si>
  <si>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</si>
  <si>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</si>
  <si>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</si>
  <si>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</si>
  <si>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</si>
  <si>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</si>
  <si>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</si>
  <si>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</si>
  <si>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</si>
  <si>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</si>
  <si>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</si>
  <si>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</si>
  <si>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</si>
  <si>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</si>
  <si>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</si>
  <si>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</si>
  <si>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</si>
  <si>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</si>
  <si>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</si>
  <si>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</si>
  <si>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</si>
  <si>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</si>
  <si>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</si>
  <si>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</si>
  <si>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</si>
  <si>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</si>
  <si>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</si>
  <si>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</si>
  <si>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</si>
  <si>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</si>
  <si>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</si>
  <si>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</si>
  <si>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</si>
  <si>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</si>
  <si>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</si>
  <si>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</si>
  <si>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</si>
  <si>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</si>
  <si>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</si>
  <si>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</si>
  <si>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</si>
  <si>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</si>
  <si>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</si>
  <si>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</si>
  <si>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</si>
  <si>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</si>
  <si>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</si>
  <si>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</si>
  <si>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</si>
  <si>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</si>
  <si>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</si>
  <si>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</si>
  <si>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</si>
  <si>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</si>
  <si>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</si>
  <si>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</si>
  <si>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</si>
  <si>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</si>
  <si>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</si>
  <si>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</si>
  <si>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</si>
  <si>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</si>
  <si>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</si>
  <si>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</si>
  <si>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</si>
  <si>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</si>
  <si>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</si>
  <si>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</si>
  <si>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</si>
  <si>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</si>
  <si>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</si>
  <si>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</si>
  <si>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</si>
  <si>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</si>
  <si>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</si>
  <si>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</si>
  <si>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</si>
  <si>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</si>
  <si>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</si>
  <si>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</si>
  <si>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</si>
  <si>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</si>
  <si>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</si>
  <si>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</si>
  <si>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</si>
  <si>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</si>
  <si>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</si>
  <si>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</si>
  <si>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</si>
  <si>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</si>
  <si>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</si>
  <si>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</si>
  <si>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</si>
  <si>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</si>
  <si>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</si>
  <si>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</si>
  <si>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</si>
  <si>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</si>
  <si>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</si>
  <si>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</si>
  <si>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</si>
  <si>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</si>
  <si>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</si>
  <si>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</si>
  <si>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</si>
  <si>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</si>
  <si>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</si>
  <si>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</si>
  <si>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</si>
  <si>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</si>
  <si>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</si>
  <si>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</si>
  <si>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</si>
  <si>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</si>
  <si>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</si>
  <si>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</si>
  <si>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</si>
  <si>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</si>
  <si>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</si>
  <si>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</si>
  <si>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</si>
  <si>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</si>
  <si>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</si>
  <si>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</si>
  <si>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</si>
  <si>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</si>
  <si>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</si>
  <si>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</si>
  <si>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</si>
  <si>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</si>
  <si>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</si>
  <si>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</si>
  <si>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</si>
  <si>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</si>
  <si>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</si>
  <si>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</si>
  <si>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</si>
  <si>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</si>
  <si>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</si>
  <si>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</si>
  <si>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</si>
  <si>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</si>
  <si>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</si>
  <si>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</si>
  <si>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</si>
  <si>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</si>
  <si>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</si>
  <si>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</si>
  <si>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</si>
  <si>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</si>
  <si>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</si>
  <si>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</si>
  <si>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</si>
  <si>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</si>
  <si>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</si>
  <si>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</si>
  <si>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</si>
  <si>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</si>
  <si>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</si>
  <si>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</si>
  <si>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</si>
  <si>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</si>
  <si>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</si>
  <si>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</si>
  <si>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</si>
  <si>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</si>
  <si>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</si>
  <si>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</si>
  <si>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</si>
  <si>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</si>
  <si>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</si>
  <si>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</si>
  <si>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</si>
  <si>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</si>
  <si>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</si>
  <si>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</si>
  <si>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</si>
  <si>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</si>
  <si>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</si>
  <si>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</si>
  <si>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</si>
  <si>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</si>
  <si>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</si>
  <si>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</si>
  <si>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</si>
  <si>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</si>
  <si>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</si>
  <si>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</si>
  <si>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</si>
  <si>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</si>
  <si>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</si>
  <si>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</si>
  <si>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</si>
  <si>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</si>
  <si>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</si>
  <si>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</si>
  <si>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</si>
  <si>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</si>
  <si>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</si>
  <si>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</si>
  <si>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</si>
  <si>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</si>
  <si>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</si>
  <si>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</si>
  <si>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</si>
  <si>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</si>
  <si>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</si>
  <si>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</si>
  <si>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</si>
  <si>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</si>
  <si>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</si>
  <si>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</si>
  <si>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</si>
  <si>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</si>
  <si>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</si>
  <si>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</si>
  <si>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</si>
  <si>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</si>
  <si>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</si>
  <si>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</si>
  <si>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</si>
  <si>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</si>
  <si>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</si>
  <si>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</si>
  <si>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</si>
  <si>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</si>
  <si>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</si>
  <si>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</si>
  <si>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</si>
  <si>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</si>
  <si>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</si>
  <si>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</si>
  <si>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</si>
  <si>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</si>
  <si>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</si>
  <si>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</si>
  <si>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</si>
  <si>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</si>
  <si>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</si>
  <si>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</si>
  <si>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</si>
  <si>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</si>
  <si>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</si>
  <si>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</si>
  <si>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</si>
  <si>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</si>
  <si>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</si>
  <si>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</si>
  <si>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</si>
  <si>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</si>
  <si>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</si>
  <si>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</si>
  <si>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</si>
  <si>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</si>
  <si>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</si>
  <si>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</si>
  <si>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</si>
  <si>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</si>
  <si>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</si>
  <si>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</si>
  <si>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</si>
  <si>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</si>
  <si>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</si>
  <si>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</si>
  <si>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</si>
  <si>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</si>
  <si>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</si>
  <si>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</si>
  <si>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</si>
  <si>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</si>
  <si>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</si>
  <si>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</si>
  <si>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</si>
  <si>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</si>
  <si>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</si>
  <si>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</si>
  <si>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</si>
  <si>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</si>
  <si>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</si>
  <si>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</si>
  <si>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</si>
  <si>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</si>
  <si>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</si>
  <si>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</si>
  <si>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</si>
  <si>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</si>
  <si>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</si>
  <si>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</si>
  <si>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</si>
  <si>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</si>
  <si>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</si>
  <si>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</si>
  <si>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</si>
  <si>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</si>
  <si>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</si>
  <si>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</si>
  <si>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</si>
  <si>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</si>
  <si>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</si>
  <si>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</si>
  <si>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</si>
  <si>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</si>
  <si>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</si>
  <si>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</si>
  <si>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</si>
  <si>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</si>
  <si>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</si>
  <si>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</si>
  <si>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</si>
  <si>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</si>
  <si>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</si>
  <si>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</si>
  <si>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</si>
  <si>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</si>
  <si>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</si>
  <si>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</si>
  <si>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</si>
  <si>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</si>
  <si>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</si>
  <si>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</si>
  <si>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</si>
  <si>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</si>
  <si>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</si>
  <si>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</si>
  <si>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</si>
  <si>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</si>
  <si>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</si>
  <si>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</si>
  <si>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</si>
  <si>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</si>
  <si>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</si>
  <si>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</si>
  <si>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</si>
  <si>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</si>
  <si>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</si>
  <si>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</si>
  <si>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</si>
  <si>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</si>
  <si>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</si>
  <si>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</si>
  <si>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</si>
  <si>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</si>
  <si>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</si>
  <si>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</si>
  <si>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</si>
  <si>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</si>
  <si>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</si>
  <si>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</si>
  <si>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</si>
  <si>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</si>
  <si>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</si>
  <si>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</si>
  <si>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</si>
  <si>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</si>
  <si>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</si>
  <si>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</si>
  <si>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</si>
  <si>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</si>
  <si>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</si>
  <si>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</si>
  <si>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</si>
  <si>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</si>
  <si>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</si>
  <si>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</si>
  <si>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</si>
  <si>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</si>
  <si>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</si>
  <si>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</si>
  <si>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</si>
  <si>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</si>
  <si>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</si>
  <si>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</si>
  <si>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</si>
  <si>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</si>
  <si>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</si>
  <si>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</si>
  <si>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</si>
  <si>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</si>
  <si>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</si>
  <si>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</si>
  <si>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</si>
  <si>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</si>
  <si>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</si>
  <si>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</si>
  <si>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</si>
  <si>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</si>
  <si>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</si>
  <si>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</si>
  <si>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</si>
  <si>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</si>
  <si>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</si>
  <si>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</si>
  <si>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</si>
  <si>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</si>
  <si>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</si>
  <si>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</si>
  <si>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</si>
  <si>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</si>
  <si>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</si>
  <si>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</si>
  <si>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</si>
  <si>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</si>
  <si>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</si>
  <si>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</si>
  <si>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</si>
  <si>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</si>
  <si>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</si>
  <si>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</si>
  <si>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</si>
  <si>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</si>
  <si>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</si>
  <si>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</si>
  <si>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</si>
  <si>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</si>
  <si>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</si>
  <si>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</si>
  <si>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</si>
  <si>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</si>
  <si>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</si>
  <si>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</si>
  <si>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</si>
  <si>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</si>
  <si>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</si>
  <si>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</si>
  <si>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</si>
  <si>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</si>
  <si>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</si>
  <si>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</si>
  <si>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</si>
  <si>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</si>
  <si>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</si>
  <si>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</si>
  <si>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</si>
  <si>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</si>
  <si>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</si>
  <si>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</si>
  <si>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</si>
  <si>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</si>
  <si>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</si>
  <si>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</si>
  <si>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</si>
  <si>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</si>
  <si>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</si>
  <si>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</si>
  <si>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</si>
  <si>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</si>
  <si>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</si>
  <si>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</si>
  <si>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</si>
  <si>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</si>
  <si>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</si>
  <si>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</si>
  <si>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</si>
  <si>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</si>
  <si>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</si>
  <si>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</si>
  <si>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</si>
  <si>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</si>
  <si>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</si>
  <si>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</si>
  <si>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</si>
  <si>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</si>
  <si>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</si>
  <si>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</si>
  <si>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</si>
  <si>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</si>
  <si>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</si>
  <si>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</si>
  <si>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</si>
  <si>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</si>
  <si>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</si>
  <si>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</si>
  <si>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</si>
  <si>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</si>
  <si>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</si>
  <si>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</si>
  <si>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</si>
  <si>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</si>
  <si>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</si>
  <si>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</si>
  <si>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</si>
  <si>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</si>
  <si>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</si>
  <si>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</si>
  <si>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</si>
  <si>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</si>
  <si>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</si>
  <si>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</si>
  <si>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</si>
  <si>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</si>
  <si>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</si>
  <si>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</si>
  <si>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</si>
  <si>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</si>
  <si>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</si>
  <si>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</si>
  <si>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</si>
  <si>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</si>
  <si>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</si>
  <si>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</si>
  <si>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</si>
  <si>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</si>
  <si>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</si>
  <si>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</si>
  <si>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</si>
  <si>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</si>
  <si>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</si>
  <si>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</si>
  <si>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</si>
  <si>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</si>
  <si>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</si>
  <si>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</si>
  <si>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</si>
  <si>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</si>
  <si>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</si>
  <si>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</si>
  <si>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</si>
  <si>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</si>
  <si>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</si>
  <si>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</si>
  <si>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</si>
  <si>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</si>
  <si>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</si>
  <si>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</si>
  <si>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</si>
  <si>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</si>
  <si>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</si>
  <si>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</si>
  <si>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</si>
  <si>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</si>
  <si>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</si>
  <si>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</si>
  <si>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</si>
  <si>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</si>
  <si>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</si>
  <si>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</si>
  <si>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</si>
  <si>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</si>
  <si>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</si>
  <si>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</si>
  <si>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</si>
  <si>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</si>
  <si>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</si>
  <si>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</si>
  <si>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</si>
  <si>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</si>
  <si>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</si>
  <si>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</si>
  <si>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</si>
  <si>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</si>
  <si>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</si>
  <si>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</si>
  <si>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</si>
  <si>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</si>
  <si>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</si>
  <si>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</si>
  <si>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</si>
  <si>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</si>
  <si>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</si>
  <si>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</si>
  <si>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</si>
  <si>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</si>
  <si>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</si>
  <si>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</si>
  <si>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</si>
  <si>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</si>
  <si>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</si>
  <si>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</si>
  <si>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</si>
  <si>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</si>
  <si>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</si>
  <si>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</si>
  <si>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</si>
  <si>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</si>
  <si>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</si>
  <si>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</si>
  <si>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</si>
  <si>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</si>
  <si>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</si>
  <si>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</si>
  <si>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</si>
  <si>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</si>
  <si>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</si>
  <si>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</si>
  <si>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</si>
  <si>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</si>
  <si>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</si>
  <si>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</si>
  <si>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</si>
  <si>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</si>
  <si>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</si>
  <si>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</si>
  <si>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</si>
  <si>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</si>
  <si>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</si>
  <si>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</si>
  <si>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</si>
  <si>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</si>
  <si>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</si>
  <si>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</si>
  <si>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</si>
  <si>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</si>
  <si>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</si>
  <si>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</si>
  <si>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</si>
  <si>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</si>
  <si>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</si>
  <si>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</si>
  <si>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</si>
  <si>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</si>
  <si>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</si>
  <si>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</si>
  <si>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</si>
  <si>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</si>
  <si>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</si>
  <si>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</si>
  <si>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</si>
  <si>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</si>
  <si>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</si>
  <si>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</si>
  <si>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</si>
  <si>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</si>
  <si>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</si>
  <si>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</si>
  <si>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</si>
  <si>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</si>
  <si>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</si>
  <si>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</si>
  <si>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</si>
  <si>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</si>
  <si>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</si>
  <si>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</si>
  <si>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</si>
  <si>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</si>
  <si>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</si>
  <si>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</si>
  <si>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</si>
  <si>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</si>
  <si>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</si>
  <si>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</si>
  <si>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</si>
  <si>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</si>
  <si>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</si>
  <si>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</si>
  <si>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</si>
  <si>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</si>
  <si>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</si>
  <si>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</si>
  <si>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</si>
  <si>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</si>
  <si>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</si>
  <si>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</si>
  <si>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</si>
  <si>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</si>
  <si>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</si>
  <si>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</si>
  <si>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</si>
  <si>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</si>
  <si>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</si>
  <si>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</si>
  <si>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</si>
  <si>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</si>
  <si>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</si>
  <si>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</si>
  <si>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</si>
  <si>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</si>
  <si>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</si>
  <si>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</si>
  <si>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</si>
  <si>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</si>
  <si>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</si>
  <si>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</si>
  <si>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</si>
  <si>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</si>
  <si>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</si>
  <si>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</si>
  <si>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</si>
  <si>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</si>
  <si>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</si>
  <si>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</si>
  <si>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</si>
  <si>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</si>
  <si>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</si>
  <si>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</si>
  <si>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</si>
  <si>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</si>
  <si>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</si>
  <si>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</si>
  <si>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</si>
  <si>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</si>
  <si>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</si>
  <si>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</si>
  <si>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</si>
  <si>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</si>
  <si>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</si>
  <si>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</si>
  <si>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</si>
  <si>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</si>
  <si>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</si>
  <si>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</si>
  <si>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</si>
  <si>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</si>
  <si>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</si>
  <si>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</si>
  <si>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</si>
  <si>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</si>
  <si>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</si>
  <si>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</si>
  <si>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</si>
  <si>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</si>
  <si>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</si>
  <si>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</si>
  <si>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</si>
  <si>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</si>
  <si>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</si>
  <si>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</si>
  <si>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</si>
  <si>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</si>
  <si>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</si>
  <si>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</si>
  <si>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</si>
  <si>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</si>
  <si>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</si>
  <si>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</si>
  <si>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</si>
  <si>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</si>
  <si>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</si>
  <si>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</si>
  <si>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</si>
  <si>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</si>
  <si>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</si>
  <si>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</si>
  <si>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</si>
  <si>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</si>
  <si>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</si>
  <si>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</si>
  <si>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</si>
  <si>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</si>
  <si>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</si>
  <si>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</si>
  <si>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</si>
  <si>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</si>
  <si>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</si>
  <si>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</si>
  <si>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</si>
  <si>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</si>
  <si>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</si>
  <si>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</si>
  <si>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</si>
  <si>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</si>
  <si>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</si>
  <si>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</si>
  <si>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</si>
  <si>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</si>
  <si>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</si>
  <si>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</si>
  <si>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</si>
  <si>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</si>
  <si>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</si>
  <si>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</si>
  <si>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</si>
  <si>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</si>
  <si>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</si>
  <si>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</si>
  <si>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</si>
  <si>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</si>
  <si>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</si>
  <si>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</si>
  <si>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</si>
  <si>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</si>
  <si>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</si>
  <si>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</si>
  <si>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</si>
  <si>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</si>
  <si>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</si>
  <si>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</si>
  <si>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</si>
  <si>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</si>
  <si>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</si>
  <si>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</si>
  <si>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</si>
  <si>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</si>
  <si>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</si>
  <si>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</si>
  <si>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</si>
  <si>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</si>
  <si>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</si>
  <si>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</si>
  <si>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</si>
  <si>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</si>
  <si>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</si>
  <si>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</si>
  <si>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</si>
  <si>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</si>
  <si>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</si>
  <si>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</si>
  <si>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</si>
  <si>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</si>
  <si>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</si>
  <si>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</si>
  <si>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</si>
  <si>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</si>
  <si>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</si>
  <si>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</si>
  <si>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</si>
  <si>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</si>
  <si>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</si>
  <si>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</si>
  <si>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</si>
  <si>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</si>
  <si>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</si>
  <si>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</si>
  <si>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</si>
  <si>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</si>
  <si>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</si>
  <si>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</si>
  <si>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</si>
  <si>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</si>
  <si>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</si>
  <si>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</si>
  <si>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</si>
  <si>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</si>
  <si>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</si>
  <si>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</si>
  <si>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</si>
  <si>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</si>
  <si>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</si>
  <si>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</si>
  <si>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</si>
  <si>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</si>
  <si>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</si>
  <si>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</si>
  <si>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</si>
  <si>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</si>
  <si>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</si>
  <si>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</si>
  <si>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</si>
  <si>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</si>
  <si>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</si>
  <si>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</si>
  <si>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</si>
  <si>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</si>
  <si>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</si>
  <si>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</si>
  <si>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</si>
  <si>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</si>
  <si>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</si>
  <si>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</si>
  <si>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</si>
  <si>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</si>
  <si>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</si>
  <si>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</si>
  <si>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</si>
  <si>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</si>
  <si>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</si>
  <si>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</si>
  <si>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</si>
  <si>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</si>
  <si>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</si>
  <si>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</si>
  <si>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</si>
  <si>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</si>
  <si>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</si>
  <si>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</si>
  <si>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</si>
  <si>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</si>
  <si>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</si>
  <si>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</si>
  <si>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</si>
  <si>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</si>
  <si>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</si>
  <si>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</si>
  <si>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</si>
  <si>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</si>
  <si>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</si>
  <si>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</si>
  <si>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</si>
  <si>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</si>
  <si>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</si>
  <si>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</si>
  <si>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</si>
  <si>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</si>
  <si>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</si>
  <si>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</si>
  <si>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</si>
  <si>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</si>
  <si>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</si>
  <si>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</si>
  <si>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</si>
  <si>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</si>
  <si>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</si>
  <si>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</si>
  <si>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</si>
  <si>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</si>
  <si>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</si>
  <si>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</si>
  <si>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</si>
  <si>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</si>
  <si>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</si>
  <si>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</si>
  <si>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</si>
  <si>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</si>
  <si>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</si>
  <si>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</si>
  <si>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</si>
  <si>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</si>
  <si>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</si>
  <si>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</si>
  <si>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</si>
  <si>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</si>
  <si>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</si>
  <si>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</si>
  <si>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</si>
  <si>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</si>
  <si>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</si>
  <si>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</si>
  <si>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</si>
  <si>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</si>
  <si>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</si>
  <si>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</si>
  <si>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</si>
  <si>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</si>
  <si>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</si>
  <si>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</si>
  <si>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</si>
  <si>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</si>
  <si>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</si>
  <si>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</si>
  <si>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</si>
  <si>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</si>
  <si>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</si>
  <si>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</si>
  <si>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</si>
  <si>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</si>
  <si>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</si>
  <si>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</si>
  <si>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</si>
  <si>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</si>
  <si>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</si>
  <si>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</si>
  <si>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</si>
  <si>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</si>
  <si>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</si>
  <si>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</si>
  <si>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</si>
  <si>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</si>
  <si>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</si>
  <si>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</si>
  <si>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</si>
  <si>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</si>
  <si>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</si>
  <si>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</si>
  <si>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</si>
  <si>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</si>
  <si>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</si>
  <si>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</si>
  <si>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</si>
  <si>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</si>
  <si>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</si>
  <si>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</si>
  <si>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</si>
  <si>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</si>
  <si>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</si>
  <si>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</si>
  <si>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</si>
  <si>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</si>
  <si>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</si>
  <si>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</si>
  <si>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</si>
  <si>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</si>
  <si>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</si>
  <si>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</si>
  <si>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</si>
  <si>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</si>
  <si>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</si>
  <si>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</si>
  <si>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</si>
  <si>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</si>
  <si>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</si>
  <si>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</si>
  <si>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</si>
  <si>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</si>
  <si>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</si>
  <si>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</si>
  <si>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</si>
  <si>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</si>
  <si>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</si>
  <si>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</si>
  <si>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</si>
  <si>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</si>
  <si>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</si>
  <si>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</si>
  <si>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</si>
  <si>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</si>
  <si>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</si>
  <si>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</si>
  <si>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</si>
  <si>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</si>
  <si>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</si>
  <si>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</si>
  <si>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</si>
  <si>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</si>
  <si>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</si>
  <si>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</si>
  <si>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</si>
  <si>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</si>
  <si>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</si>
  <si>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</si>
  <si>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</si>
  <si>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</si>
  <si>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</si>
  <si>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</si>
  <si>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</si>
  <si>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</si>
  <si>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</si>
  <si>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</si>
  <si>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</si>
  <si>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</si>
  <si>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</si>
  <si>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</si>
  <si>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</si>
  <si>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</si>
  <si>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</si>
  <si>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</si>
  <si>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</si>
  <si>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</si>
  <si>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</si>
  <si>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</si>
  <si>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</si>
  <si>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</si>
  <si>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</si>
  <si>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</si>
  <si>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</si>
  <si>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</si>
  <si>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</si>
  <si>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</si>
  <si>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</si>
  <si>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</si>
  <si>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</si>
  <si>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</si>
  <si>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</si>
  <si>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</si>
  <si>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</si>
  <si>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</si>
  <si>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</si>
  <si>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</si>
  <si>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</si>
  <si>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</si>
  <si>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</si>
  <si>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</si>
  <si>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</si>
  <si>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</si>
  <si>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</si>
  <si>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</si>
  <si>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</si>
  <si>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</si>
  <si>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</si>
  <si>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</si>
  <si>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</si>
  <si>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</si>
  <si>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</si>
  <si>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</si>
  <si>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</si>
  <si>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</si>
  <si>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</si>
  <si>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</si>
  <si>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</si>
  <si>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</si>
  <si>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</si>
  <si>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</si>
  <si>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</si>
  <si>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</si>
  <si>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</si>
  <si>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</si>
  <si>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</si>
  <si>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</si>
  <si>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</si>
  <si>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</si>
  <si>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</si>
  <si>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</si>
  <si>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</si>
  <si>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</si>
  <si>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</si>
  <si>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</si>
  <si>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</si>
  <si>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</si>
  <si>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</si>
  <si>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</si>
  <si>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</si>
  <si>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</si>
  <si>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</si>
  <si>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</si>
  <si>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</si>
  <si>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</si>
  <si>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</si>
  <si>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</si>
  <si>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</si>
  <si>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</si>
  <si>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</si>
  <si>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</si>
  <si>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</si>
  <si>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</si>
  <si>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</si>
  <si>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</si>
  <si>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</si>
  <si>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</si>
  <si>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</si>
  <si>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</si>
  <si>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</si>
  <si>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</si>
  <si>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</si>
  <si>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</si>
  <si>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</si>
  <si>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</si>
  <si>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</si>
  <si>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</si>
  <si>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</si>
  <si>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</si>
  <si>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</si>
  <si>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</si>
  <si>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</si>
  <si>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</si>
  <si>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</si>
  <si>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</si>
  <si>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</si>
  <si>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</si>
  <si>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</si>
  <si>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</si>
  <si>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</si>
  <si>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</si>
  <si>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</si>
  <si>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</si>
  <si>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</si>
  <si>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</si>
  <si>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</si>
  <si>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</si>
  <si>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</si>
  <si>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</si>
  <si>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</si>
  <si>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</si>
  <si>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</si>
  <si>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</si>
  <si>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</si>
  <si>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</si>
  <si>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</si>
  <si>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</si>
  <si>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</si>
  <si>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</si>
  <si>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</si>
  <si>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</si>
  <si>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</si>
  <si>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</si>
  <si>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</si>
  <si>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</si>
  <si>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</si>
  <si>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</si>
  <si>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</si>
  <si>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</si>
  <si>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</si>
  <si>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</si>
  <si>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</si>
  <si>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</si>
  <si>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</si>
  <si>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</si>
  <si>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</si>
  <si>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</si>
  <si>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</si>
  <si>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</si>
  <si>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</si>
  <si>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</si>
  <si>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</si>
  <si>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</si>
  <si>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</si>
  <si>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</si>
  <si>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</si>
  <si>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</si>
  <si>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</si>
  <si>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</si>
  <si>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</si>
  <si>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</si>
  <si>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</si>
  <si>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</si>
  <si>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</si>
  <si>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</si>
  <si>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</si>
  <si>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</si>
  <si>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</si>
  <si>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</si>
  <si>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</si>
  <si>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</si>
  <si>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</si>
  <si>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</si>
  <si>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</si>
  <si>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</si>
  <si>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</si>
  <si>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</si>
  <si>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</si>
  <si>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</si>
  <si>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</si>
  <si>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</si>
  <si>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</si>
  <si>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</si>
  <si>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</si>
  <si>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</si>
  <si>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</si>
  <si>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</si>
  <si>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</si>
  <si>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</si>
  <si>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</si>
  <si>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</si>
  <si>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</si>
  <si>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</si>
  <si>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</si>
  <si>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</si>
  <si>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</si>
  <si>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</si>
  <si>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</si>
  <si>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</si>
  <si>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</si>
  <si>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</si>
  <si>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</si>
  <si>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</si>
  <si>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</si>
  <si>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</si>
  <si>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</si>
  <si>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</si>
  <si>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</si>
  <si>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</si>
  <si>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</si>
  <si>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</si>
  <si>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</si>
  <si>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</si>
  <si>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</si>
  <si>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</si>
  <si>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</si>
  <si>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</si>
  <si>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</si>
  <si>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</si>
  <si>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</si>
  <si>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</si>
  <si>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</si>
  <si>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</si>
  <si>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</si>
  <si>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</si>
  <si>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</si>
  <si>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</si>
  <si>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</si>
  <si>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</si>
  <si>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</si>
  <si>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</si>
  <si>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</si>
  <si>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</si>
  <si>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</si>
  <si>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</si>
  <si>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</si>
  <si>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</si>
  <si>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</si>
  <si>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</si>
  <si>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</si>
  <si>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</si>
  <si>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</si>
  <si>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</si>
  <si>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</si>
  <si>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</si>
  <si>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</si>
  <si>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</si>
  <si>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</si>
  <si>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</si>
  <si>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</si>
  <si>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</si>
  <si>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</si>
  <si>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</si>
  <si>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</si>
  <si>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</si>
  <si>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</si>
  <si>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</si>
  <si>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</si>
  <si>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</si>
  <si>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</si>
  <si>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</si>
  <si>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</si>
  <si>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</si>
  <si>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</si>
  <si>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</si>
  <si>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</si>
  <si>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</si>
  <si>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</si>
  <si>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</si>
  <si>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</si>
  <si>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</si>
  <si>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</si>
  <si>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</si>
  <si>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</si>
  <si>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</si>
  <si>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</si>
  <si>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</si>
  <si>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</si>
  <si>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</si>
  <si>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</si>
  <si>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</si>
  <si>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</si>
  <si>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</si>
  <si>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</si>
  <si>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</si>
  <si>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</si>
  <si>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</si>
  <si>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</si>
  <si>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</si>
  <si>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</si>
  <si>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</si>
  <si>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</si>
  <si>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</si>
  <si>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</si>
  <si>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</si>
  <si>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</si>
  <si>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</si>
  <si>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</si>
  <si>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</si>
  <si>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</si>
  <si>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</si>
  <si>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</si>
  <si>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</si>
  <si>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</si>
  <si>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</si>
  <si>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</si>
  <si>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</si>
  <si>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</si>
  <si>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</si>
  <si>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</si>
  <si>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</si>
  <si>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</si>
  <si>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</si>
  <si>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</si>
  <si>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</si>
  <si>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</si>
  <si>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</si>
  <si>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</si>
  <si>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</si>
  <si>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</si>
  <si>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</si>
  <si>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</si>
  <si>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</si>
  <si>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</si>
  <si>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</si>
  <si>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</si>
  <si>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</si>
  <si>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</si>
  <si>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</si>
  <si>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</si>
  <si>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</si>
  <si>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</si>
  <si>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</si>
  <si>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</si>
  <si>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</si>
  <si>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</si>
  <si>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</si>
  <si>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</si>
  <si>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</si>
  <si>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</si>
  <si>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</si>
  <si>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</si>
  <si>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</si>
  <si>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</si>
  <si>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</si>
  <si>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</si>
  <si>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</si>
  <si>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</si>
  <si>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</si>
  <si>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</si>
  <si>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</si>
  <si>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</si>
  <si>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</si>
  <si>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</si>
  <si>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</si>
  <si>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</si>
  <si>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</si>
  <si>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</si>
  <si>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</si>
  <si>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</si>
  <si>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</si>
  <si>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</si>
  <si>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</si>
  <si>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</si>
  <si>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</si>
  <si>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</si>
  <si>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</si>
  <si>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</si>
  <si>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</si>
  <si>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</si>
  <si>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</si>
  <si>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</si>
  <si>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</si>
  <si>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</si>
  <si>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</si>
  <si>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</si>
  <si>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</si>
  <si>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</si>
  <si>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</si>
  <si>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</si>
  <si>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</si>
  <si>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</si>
  <si>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</si>
  <si>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</si>
  <si>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</si>
  <si>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</si>
  <si>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</si>
  <si>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</si>
  <si>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</si>
  <si>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</si>
  <si>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</si>
  <si>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</si>
  <si>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</si>
  <si>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</si>
  <si>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</si>
  <si>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</si>
  <si>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</si>
  <si>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</si>
  <si>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</si>
  <si>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</si>
  <si>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</si>
  <si>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</si>
  <si>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</si>
  <si>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</si>
  <si>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</si>
  <si>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</si>
  <si>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</si>
  <si>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</si>
  <si>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</si>
  <si>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</si>
  <si>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</si>
  <si>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</si>
  <si>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</si>
  <si>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</si>
  <si>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</si>
  <si>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</si>
  <si>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</si>
  <si>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</si>
  <si>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</si>
  <si>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</si>
  <si>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</si>
  <si>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</si>
  <si>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</si>
  <si>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</si>
  <si>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</si>
  <si>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</si>
  <si>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</si>
  <si>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</si>
  <si>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</si>
  <si>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</si>
  <si>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</si>
  <si>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</si>
  <si>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</si>
  <si>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</si>
  <si>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</si>
  <si>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</si>
  <si>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</si>
  <si>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</si>
  <si>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</si>
  <si>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</si>
  <si>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</si>
  <si>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</si>
  <si>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</si>
  <si>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</si>
  <si>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</si>
  <si>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</si>
  <si>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</si>
  <si>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</si>
  <si>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</si>
  <si>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</si>
  <si>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</si>
  <si>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</si>
  <si>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</si>
  <si>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</si>
  <si>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</si>
  <si>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</si>
  <si>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</si>
  <si>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</si>
  <si>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</si>
  <si>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</si>
  <si>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</si>
  <si>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</si>
  <si>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</si>
  <si>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</si>
  <si>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</si>
  <si>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</si>
  <si>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</si>
  <si>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</si>
  <si>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</si>
  <si>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</si>
  <si>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</si>
  <si>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</si>
  <si>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</si>
  <si>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</si>
  <si>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</si>
  <si>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</si>
  <si>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</si>
  <si>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</si>
  <si>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</si>
  <si>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</si>
  <si>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</si>
  <si>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</si>
  <si>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</si>
  <si>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</si>
  <si>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</si>
  <si>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</si>
  <si>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</si>
  <si>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</si>
  <si>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</si>
  <si>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</si>
  <si>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</si>
  <si>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</si>
  <si>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</si>
  <si>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</si>
  <si>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</si>
  <si>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</si>
  <si>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</si>
  <si>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</si>
  <si>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</si>
  <si>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</si>
  <si>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</si>
  <si>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</si>
  <si>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</si>
  <si>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</si>
  <si>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</si>
  <si>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</si>
  <si>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</si>
  <si>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</si>
  <si>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</si>
  <si>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</si>
  <si>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</si>
  <si>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</si>
  <si>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</si>
  <si>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</si>
  <si>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</si>
  <si>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</si>
  <si>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</si>
  <si>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</si>
  <si>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</si>
  <si>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</si>
  <si>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</si>
  <si>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</si>
  <si>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</si>
  <si>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</si>
  <si>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</si>
  <si>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</si>
  <si>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</si>
  <si>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</si>
  <si>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</si>
  <si>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</si>
  <si>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</si>
  <si>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</si>
  <si>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</si>
  <si>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</si>
  <si>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</si>
  <si>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</si>
  <si>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</si>
  <si>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</si>
  <si>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</si>
  <si>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</si>
  <si>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</si>
  <si>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</si>
  <si>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</si>
  <si>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</si>
  <si>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</si>
  <si>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</si>
  <si>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</si>
  <si>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</si>
  <si>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</si>
  <si>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</si>
  <si>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</si>
  <si>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</si>
  <si>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</si>
  <si>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</si>
  <si>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</si>
  <si>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</si>
  <si>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</si>
  <si>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</si>
  <si>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</si>
  <si>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</si>
  <si>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</si>
  <si>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</si>
  <si>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</si>
  <si>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</si>
  <si>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</si>
  <si>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</si>
  <si>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</si>
  <si>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</si>
  <si>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</si>
  <si>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</si>
  <si>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</si>
  <si>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</si>
  <si>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</si>
  <si>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</si>
  <si>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</si>
  <si>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</si>
  <si>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</si>
  <si>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</si>
  <si>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</si>
  <si>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</si>
  <si>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</si>
  <si>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</si>
  <si>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</si>
  <si>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</si>
  <si>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</si>
  <si>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</si>
  <si>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</si>
  <si>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</si>
  <si>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</si>
  <si>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</si>
  <si>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</si>
  <si>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</si>
  <si>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</si>
  <si>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</si>
  <si>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</si>
  <si>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</si>
  <si>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</si>
  <si>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</si>
  <si>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</si>
  <si>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</si>
  <si>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</si>
  <si>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</si>
  <si>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</si>
  <si>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</si>
  <si>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</si>
  <si>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</si>
  <si>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</si>
  <si>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</si>
  <si>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</si>
  <si>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</si>
  <si>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</si>
  <si>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</si>
  <si>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</si>
  <si>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</si>
  <si>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</si>
  <si>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</si>
  <si>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</si>
  <si>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</si>
  <si>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</si>
  <si>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</si>
  <si>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</si>
  <si>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</si>
  <si>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</si>
  <si>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</si>
  <si>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</si>
  <si>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</si>
  <si>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</si>
  <si>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</si>
  <si>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</si>
  <si>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</si>
  <si>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</si>
  <si>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</si>
  <si>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</si>
  <si>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</si>
  <si>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</si>
  <si>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</si>
  <si>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</si>
  <si>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</si>
  <si>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</si>
  <si>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</si>
  <si>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</si>
  <si>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</si>
  <si>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</si>
  <si>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</si>
  <si>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</si>
  <si>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</si>
  <si>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</si>
  <si>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</si>
  <si>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</si>
  <si>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</si>
  <si>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</si>
  <si>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</si>
  <si>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</si>
  <si>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</si>
  <si>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</si>
  <si>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</si>
  <si>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</si>
  <si>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</si>
  <si>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</si>
  <si>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</si>
  <si>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</si>
  <si>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</si>
  <si>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</si>
  <si>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</si>
  <si>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</si>
  <si>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</si>
  <si>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</si>
  <si>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</si>
  <si>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</si>
  <si>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</si>
  <si>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</si>
  <si>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</si>
  <si>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</si>
  <si>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</si>
  <si>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</si>
  <si>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</si>
  <si>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</si>
  <si>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</si>
  <si>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</si>
  <si>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</si>
  <si>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</si>
  <si>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</si>
  <si>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</si>
  <si>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</si>
  <si>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</si>
  <si>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</si>
  <si>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</si>
  <si>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</si>
  <si>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</si>
  <si>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</si>
  <si>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</si>
  <si>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</si>
  <si>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</si>
  <si>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</si>
  <si>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</si>
  <si>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</si>
  <si>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</si>
  <si>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</si>
  <si>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</si>
  <si>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</si>
  <si>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</si>
  <si>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</si>
  <si>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</si>
  <si>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</si>
  <si>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</si>
  <si>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</si>
  <si>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</si>
  <si>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</si>
  <si>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</si>
  <si>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</si>
  <si>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</si>
  <si>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</si>
  <si>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</si>
  <si>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</si>
  <si>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</si>
  <si>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</si>
  <si>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</si>
  <si>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</si>
  <si>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</si>
  <si>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</si>
  <si>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</si>
  <si>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</si>
  <si>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</si>
  <si>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</si>
  <si>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</si>
  <si>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</si>
  <si>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</si>
  <si>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</si>
  <si>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</si>
  <si>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</si>
  <si>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</si>
  <si>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</si>
  <si>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</si>
  <si>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</si>
  <si>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</si>
  <si>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</si>
  <si>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</si>
  <si>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</si>
  <si>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</si>
  <si>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</si>
  <si>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</si>
  <si>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</si>
  <si>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</si>
  <si>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</si>
  <si>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</si>
  <si>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</si>
  <si>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</si>
  <si>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</si>
  <si>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</si>
  <si>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</si>
  <si>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</si>
  <si>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</si>
  <si>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</si>
  <si>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</si>
  <si>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</si>
  <si>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</si>
  <si>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</si>
  <si>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</si>
  <si>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</si>
  <si>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</si>
  <si>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</si>
  <si>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</si>
  <si>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</si>
  <si>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</si>
  <si>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</si>
  <si>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</si>
  <si>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</si>
  <si>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</si>
  <si>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</si>
  <si>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</si>
  <si>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</si>
  <si>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</si>
  <si>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</si>
  <si>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</si>
  <si>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</si>
  <si>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</si>
  <si>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</si>
  <si>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</si>
  <si>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</si>
  <si>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</si>
  <si>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</si>
  <si>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</si>
  <si>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</si>
  <si>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</si>
  <si>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</si>
  <si>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</si>
  <si>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</si>
  <si>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</si>
  <si>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</si>
  <si>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</si>
  <si>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</si>
  <si>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</si>
  <si>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</si>
  <si>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</si>
  <si>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</si>
  <si>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</si>
  <si>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</si>
  <si>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</si>
  <si>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</si>
  <si>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</si>
  <si>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</si>
  <si>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</si>
  <si>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</si>
  <si>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</si>
  <si>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</si>
  <si>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</si>
  <si>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</si>
  <si>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</si>
  <si>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</si>
  <si>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</si>
  <si>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</si>
  <si>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</si>
  <si>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</si>
  <si>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</si>
  <si>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</si>
  <si>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</si>
  <si>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</si>
  <si>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</si>
  <si>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</si>
  <si>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</si>
  <si>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</si>
  <si>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</si>
  <si>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</si>
  <si>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</si>
  <si>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</si>
  <si>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</si>
  <si>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</si>
  <si>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</si>
  <si>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</si>
  <si>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</si>
  <si>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</si>
  <si>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</si>
  <si>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</si>
  <si>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</si>
  <si>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</si>
  <si>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</si>
  <si>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</si>
  <si>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</si>
  <si>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</si>
  <si>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</si>
  <si>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</si>
  <si>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</si>
  <si>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</si>
  <si>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</si>
  <si>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</si>
  <si>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</si>
  <si>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</si>
  <si>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</si>
  <si>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</si>
  <si>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</si>
  <si>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</si>
  <si>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</si>
  <si>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</si>
  <si>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</si>
  <si>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</si>
  <si>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</si>
  <si>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</si>
  <si>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</si>
  <si>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</si>
  <si>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</si>
  <si>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</si>
  <si>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</si>
  <si>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</si>
  <si>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</si>
  <si>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</si>
  <si>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</si>
  <si>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</si>
  <si>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</si>
  <si>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</si>
  <si>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</si>
  <si>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</si>
  <si>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</si>
  <si>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</si>
  <si>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</si>
  <si>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</si>
  <si>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</si>
  <si>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</si>
  <si>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</si>
  <si>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</si>
  <si>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</si>
  <si>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</si>
  <si>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</si>
  <si>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</si>
  <si>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</si>
  <si>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</si>
  <si>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</si>
  <si>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</si>
  <si>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</si>
  <si>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</si>
  <si>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</si>
  <si>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</si>
  <si>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</si>
  <si>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</si>
  <si>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</si>
  <si>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</si>
  <si>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</si>
  <si>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</si>
  <si>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</si>
  <si>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</si>
  <si>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</si>
  <si>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</si>
  <si>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</si>
  <si>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</si>
  <si>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</si>
  <si>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</si>
  <si>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</si>
  <si>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</si>
  <si>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</si>
  <si>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</si>
  <si>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</si>
  <si>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</si>
  <si>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</si>
  <si>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</si>
  <si>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</si>
  <si>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</si>
  <si>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</si>
  <si>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</si>
  <si>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</si>
  <si>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</si>
  <si>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</si>
  <si>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</si>
  <si>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</si>
  <si>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</si>
  <si>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</si>
  <si>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</si>
  <si>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</si>
  <si>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</si>
  <si>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</si>
  <si>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</si>
  <si>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</si>
  <si>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</si>
  <si>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</si>
  <si>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</si>
  <si>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</si>
  <si>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</si>
  <si>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</si>
  <si>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</si>
  <si>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</si>
  <si>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</si>
  <si>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</si>
  <si>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</si>
  <si>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</si>
  <si>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</si>
  <si>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</si>
  <si>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</si>
  <si>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</si>
  <si>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</si>
  <si>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</si>
  <si>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</si>
  <si>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</si>
  <si>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</si>
  <si>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</si>
  <si>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</si>
  <si>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</si>
  <si>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</si>
  <si>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</si>
  <si>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</si>
  <si>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</si>
  <si>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</si>
  <si>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</si>
  <si>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</si>
  <si>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</si>
  <si>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</si>
  <si>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</si>
  <si>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</si>
  <si>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</si>
  <si>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</si>
  <si>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</si>
  <si>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</si>
  <si>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</si>
  <si>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</si>
  <si>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</si>
  <si>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</si>
  <si>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</si>
  <si>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</si>
  <si>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</si>
  <si>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</si>
  <si>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</si>
  <si>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</si>
  <si>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</si>
  <si>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</si>
  <si>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</si>
  <si>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</si>
  <si>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</si>
  <si>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</si>
  <si>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</si>
  <si>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</si>
  <si>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</si>
  <si>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</si>
  <si>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</si>
  <si>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</si>
  <si>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</si>
  <si>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</si>
  <si>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</si>
  <si>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</si>
  <si>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</si>
  <si>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</si>
  <si>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</si>
  <si>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</si>
  <si>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</si>
  <si>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</si>
  <si>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</si>
  <si>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</si>
  <si>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</si>
  <si>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</si>
  <si>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</si>
  <si>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</si>
  <si>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</si>
  <si>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</si>
  <si>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</si>
  <si>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</si>
  <si>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</si>
  <si>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</si>
  <si>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</si>
  <si>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</si>
  <si>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</si>
  <si>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</si>
  <si>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</si>
  <si>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</si>
  <si>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</si>
  <si>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</si>
  <si>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</si>
  <si>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</si>
  <si>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</si>
  <si>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</si>
  <si>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</si>
  <si>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</si>
  <si>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</si>
  <si>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</si>
  <si>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</si>
  <si>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</si>
  <si>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</si>
  <si>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</si>
  <si>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</si>
  <si>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</si>
  <si>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</si>
  <si>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</si>
  <si>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</si>
  <si>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</si>
  <si>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</si>
  <si>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</si>
  <si>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</si>
  <si>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</si>
  <si>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</si>
  <si>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</si>
  <si>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</si>
  <si>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</si>
  <si>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</si>
  <si>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</si>
  <si>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</si>
  <si>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</si>
  <si>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</si>
  <si>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</si>
  <si>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</si>
  <si>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</si>
  <si>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</si>
  <si>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</si>
  <si>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</si>
  <si>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</si>
  <si>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</si>
  <si>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</si>
  <si>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</si>
  <si>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</si>
  <si>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</si>
  <si>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</si>
  <si>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</si>
  <si>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</si>
  <si>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</si>
  <si>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</si>
  <si>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</si>
  <si>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</si>
  <si>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</si>
  <si>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</si>
  <si>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</si>
  <si>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</si>
  <si>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</si>
  <si>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</si>
  <si>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</si>
  <si>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</si>
  <si>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</si>
  <si>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</si>
  <si>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</si>
  <si>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</si>
  <si>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</si>
  <si>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</si>
  <si>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</si>
  <si>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</si>
  <si>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</si>
  <si>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</si>
  <si>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</si>
  <si>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</si>
  <si>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</si>
  <si>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</si>
  <si>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</si>
  <si>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</si>
  <si>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</si>
  <si>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</si>
  <si>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</si>
  <si>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</si>
  <si>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</si>
  <si>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</si>
  <si>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</si>
  <si>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</si>
  <si>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</si>
  <si>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</si>
  <si>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</si>
  <si>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</si>
  <si>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</si>
  <si>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</si>
  <si>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</si>
  <si>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</si>
  <si>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</si>
  <si>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</si>
  <si>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</si>
  <si>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</si>
  <si>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</si>
  <si>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</si>
  <si>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</si>
  <si>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</si>
  <si>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</si>
  <si>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</si>
  <si>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</si>
  <si>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</si>
  <si>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</si>
  <si>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</si>
  <si>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</si>
  <si>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</si>
  <si>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</si>
  <si>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</si>
  <si>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</si>
  <si>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</si>
  <si>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</si>
  <si>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</si>
  <si>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</si>
  <si>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</si>
  <si>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</si>
  <si>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</si>
  <si>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</si>
  <si>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</si>
  <si>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</si>
  <si>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</si>
  <si>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</si>
  <si>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</si>
  <si>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</si>
  <si>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</si>
  <si>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</si>
  <si>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</si>
  <si>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</si>
  <si>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</si>
  <si>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</si>
  <si>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</si>
  <si>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</si>
  <si>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</si>
  <si>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</si>
  <si>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</si>
  <si>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</si>
  <si>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</si>
  <si>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</si>
  <si>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</si>
  <si>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</si>
  <si>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</si>
  <si>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</si>
  <si>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</si>
  <si>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</si>
  <si>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</si>
  <si>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</si>
  <si>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</si>
  <si>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</si>
  <si>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</si>
  <si>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</si>
  <si>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</si>
  <si>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</si>
  <si>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</si>
  <si>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</si>
  <si>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</si>
  <si>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</si>
  <si>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</si>
  <si>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</si>
  <si>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</si>
  <si>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</si>
  <si>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</si>
  <si>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</si>
  <si>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</si>
  <si>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</si>
  <si>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</si>
  <si>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</si>
  <si>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</si>
  <si>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</si>
  <si>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</si>
  <si>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</si>
  <si>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</si>
  <si>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</si>
  <si>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</si>
  <si>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</si>
  <si>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</si>
  <si>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</si>
  <si>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</si>
  <si>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</si>
  <si>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</si>
  <si>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</si>
  <si>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</si>
  <si>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</si>
  <si>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</si>
  <si>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</si>
  <si>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</si>
  <si>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</si>
  <si>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</si>
  <si>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</si>
  <si>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</si>
  <si>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</si>
  <si>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</si>
  <si>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</si>
  <si>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</si>
  <si>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</si>
  <si>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</si>
  <si>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</si>
  <si>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</si>
  <si>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</si>
  <si>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</si>
  <si>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</si>
  <si>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</si>
  <si>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</si>
  <si>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</si>
  <si>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</si>
  <si>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</si>
  <si>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</si>
  <si>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</si>
  <si>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</si>
  <si>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</si>
  <si>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</si>
  <si>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</si>
  <si>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</si>
  <si>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</si>
  <si>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</si>
  <si>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</si>
  <si>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</si>
  <si>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</si>
  <si>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</si>
  <si>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</si>
  <si>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</si>
  <si>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</si>
  <si>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</si>
  <si>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</si>
  <si>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</si>
  <si>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</si>
  <si>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</si>
  <si>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</si>
  <si>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</si>
  <si>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</si>
  <si>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</si>
  <si>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</si>
  <si>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</si>
  <si>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</si>
  <si>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</si>
  <si>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</si>
  <si>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</si>
  <si>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</si>
  <si>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</si>
  <si>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</si>
  <si>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</si>
  <si>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</si>
  <si>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</si>
  <si>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</si>
  <si>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</si>
  <si>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</si>
  <si>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</si>
  <si>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</si>
  <si>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</si>
  <si>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</si>
  <si>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</si>
  <si>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</si>
  <si>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</si>
  <si>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</si>
  <si>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</si>
  <si>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</si>
  <si>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</si>
  <si>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</si>
  <si>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</si>
  <si>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</si>
  <si>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</si>
  <si>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</si>
  <si>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</si>
  <si>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</si>
  <si>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</si>
  <si>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</si>
  <si>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</si>
  <si>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</si>
  <si>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</si>
  <si>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</si>
  <si>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</si>
  <si>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</si>
  <si>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</si>
  <si>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</si>
  <si>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</si>
  <si>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</si>
  <si>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</si>
  <si>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</si>
  <si>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</si>
  <si>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</si>
  <si>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</si>
  <si>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</si>
  <si>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</si>
  <si>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</si>
  <si>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</si>
  <si>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</si>
  <si>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</si>
  <si>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</si>
  <si>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</si>
  <si>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</si>
  <si>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</si>
  <si>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</si>
  <si>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</si>
  <si>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</si>
  <si>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</si>
  <si>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</si>
  <si>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</si>
  <si>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</si>
  <si>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</si>
  <si>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</si>
  <si>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</si>
  <si>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</si>
  <si>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</si>
  <si>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</si>
  <si>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</si>
  <si>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</si>
  <si>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</si>
  <si>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</si>
  <si>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</si>
  <si>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</si>
  <si>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</si>
  <si>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</si>
  <si>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</si>
  <si>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</si>
  <si>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</si>
  <si>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</si>
  <si>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</si>
  <si>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</si>
  <si>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</si>
  <si>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</si>
  <si>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</si>
  <si>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</si>
  <si>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</si>
  <si>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</si>
  <si>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</si>
  <si>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</si>
  <si>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</si>
  <si>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</si>
  <si>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</si>
  <si>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</si>
  <si>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</si>
  <si>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</si>
  <si>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</si>
  <si>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</si>
  <si>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</si>
  <si>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</si>
  <si>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</si>
  <si>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</si>
  <si>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</si>
  <si>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</si>
  <si>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</si>
  <si>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</si>
  <si>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</si>
  <si>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</si>
  <si>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</si>
  <si>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</si>
  <si>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</si>
  <si>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</si>
  <si>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</si>
  <si>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</si>
  <si>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</si>
  <si>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</si>
  <si>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</si>
  <si>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</si>
  <si>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</si>
  <si>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</si>
  <si>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</si>
  <si>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</si>
  <si>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</si>
  <si>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</si>
  <si>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</si>
  <si>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</si>
  <si>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</si>
  <si>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</si>
  <si>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</si>
  <si>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</si>
  <si>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</si>
  <si>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</si>
  <si>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</si>
  <si>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</si>
  <si>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</si>
  <si>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</si>
  <si>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</si>
  <si>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</si>
  <si>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</si>
  <si>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</si>
  <si>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</si>
  <si>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</si>
  <si>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</si>
  <si>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</si>
  <si>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</si>
  <si>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</si>
  <si>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</si>
  <si>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</si>
  <si>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</si>
  <si>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</si>
  <si>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</si>
  <si>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</si>
  <si>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</si>
  <si>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</si>
  <si>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</si>
  <si>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</si>
  <si>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</si>
  <si>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</si>
  <si>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</si>
  <si>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</si>
  <si>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</si>
  <si>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</si>
  <si>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</si>
  <si>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</si>
  <si>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</si>
  <si>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</si>
  <si>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</si>
  <si>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</si>
  <si>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</si>
  <si>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</si>
  <si>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</si>
  <si>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</si>
  <si>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</si>
  <si>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</si>
  <si>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</si>
  <si>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</si>
  <si>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</si>
  <si>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</si>
  <si>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</si>
  <si>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</si>
  <si>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</si>
  <si>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</si>
  <si>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</si>
  <si>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</si>
  <si>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</si>
  <si>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</si>
  <si>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</si>
  <si>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</si>
  <si>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</si>
  <si>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</si>
  <si>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</si>
  <si>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</si>
  <si>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</si>
  <si>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</si>
  <si>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</si>
  <si>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</si>
  <si>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</si>
  <si>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</si>
  <si>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</si>
  <si>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</si>
  <si>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</si>
  <si>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</si>
  <si>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</si>
  <si>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</si>
  <si>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</si>
  <si>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</si>
  <si>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</si>
  <si>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</si>
  <si>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</si>
  <si>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</si>
  <si>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</si>
  <si>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</si>
  <si>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</si>
  <si>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</si>
  <si>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</si>
  <si>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</si>
  <si>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</si>
  <si>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</si>
  <si>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</si>
  <si>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</si>
  <si>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</si>
  <si>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</si>
  <si>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</si>
  <si>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</si>
  <si>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</si>
  <si>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</si>
  <si>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</si>
  <si>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</si>
  <si>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</si>
  <si>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</si>
  <si>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</si>
  <si>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</si>
  <si>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</si>
  <si>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</si>
  <si>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</si>
  <si>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</si>
  <si>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</si>
  <si>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</si>
  <si>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</si>
  <si>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</si>
  <si>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</si>
  <si>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</si>
  <si>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</si>
  <si>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</si>
  <si>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</si>
  <si>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</si>
  <si>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</si>
  <si>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</si>
  <si>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</si>
  <si>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</si>
  <si>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</si>
  <si>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</si>
  <si>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</si>
  <si>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</si>
  <si>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</si>
  <si>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</si>
  <si>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</si>
  <si>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</si>
  <si>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</si>
  <si>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</si>
  <si>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</si>
  <si>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</si>
  <si>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</si>
  <si>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</si>
  <si>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</si>
  <si>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</si>
  <si>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</si>
  <si>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</si>
  <si>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</si>
  <si>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</si>
  <si>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</si>
  <si>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</si>
  <si>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</si>
  <si>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</si>
  <si>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</si>
  <si>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</si>
  <si>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</si>
  <si>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</si>
  <si>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</si>
  <si>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</si>
  <si>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</si>
  <si>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</si>
  <si>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</si>
  <si>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</si>
  <si>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</si>
  <si>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</si>
  <si>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</si>
  <si>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</si>
  <si>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</si>
  <si>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</si>
  <si>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</si>
  <si>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</si>
  <si>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</si>
  <si>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</si>
  <si>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</si>
  <si>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</si>
  <si>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</si>
  <si>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</si>
  <si>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</si>
  <si>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</si>
  <si>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</si>
  <si>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</si>
  <si>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</si>
  <si>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</si>
  <si>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</si>
  <si>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</si>
  <si>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</si>
  <si>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</si>
  <si>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</si>
  <si>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</si>
  <si>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</si>
  <si>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</si>
  <si>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</si>
  <si>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</si>
  <si>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</si>
  <si>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</si>
  <si>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</si>
  <si>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</si>
  <si>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</si>
  <si>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</si>
  <si>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</si>
  <si>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</si>
  <si>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</si>
  <si>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</si>
  <si>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</si>
  <si>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</si>
  <si>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</si>
  <si>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</si>
  <si>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</si>
  <si>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</si>
  <si>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</si>
  <si>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</si>
  <si>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</si>
  <si>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</si>
  <si>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</si>
  <si>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</si>
  <si>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</si>
  <si>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</si>
  <si>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</si>
  <si>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</si>
  <si>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</si>
  <si>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</si>
  <si>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</si>
  <si>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</si>
  <si>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</si>
  <si>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</si>
  <si>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</si>
  <si>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</si>
  <si>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</si>
  <si>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</si>
  <si>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</si>
  <si>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</si>
  <si>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</si>
  <si>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</si>
  <si>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</si>
  <si>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</si>
  <si>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</si>
  <si>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</si>
  <si>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</si>
  <si>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</si>
  <si>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</si>
  <si>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</si>
  <si>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</si>
  <si>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</si>
  <si>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</si>
  <si>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</si>
  <si>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</si>
  <si>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</si>
  <si>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</si>
  <si>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</si>
  <si>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</si>
  <si>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</si>
  <si>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</si>
  <si>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</si>
  <si>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</si>
  <si>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</si>
  <si>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</si>
  <si>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</si>
  <si>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</si>
  <si>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</si>
  <si>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</si>
  <si>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</si>
  <si>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</si>
  <si>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</si>
  <si>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</si>
  <si>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</si>
  <si>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</si>
  <si>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</si>
  <si>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</si>
  <si>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</si>
  <si>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</si>
  <si>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</si>
  <si>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</si>
  <si>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</si>
  <si>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</si>
  <si>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</si>
  <si>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</si>
  <si>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</si>
  <si>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</si>
  <si>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</si>
  <si>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</si>
  <si>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</si>
  <si>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</si>
  <si>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</si>
  <si>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</si>
  <si>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</si>
  <si>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</si>
  <si>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</si>
  <si>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</si>
  <si>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</si>
  <si>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</si>
  <si>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</si>
  <si>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</si>
  <si>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</si>
  <si>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</si>
  <si>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</si>
  <si>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</si>
  <si>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</si>
  <si>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</si>
  <si>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</si>
  <si>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</si>
  <si>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</si>
  <si>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</si>
  <si>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</si>
  <si>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</si>
  <si>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</si>
  <si>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</si>
  <si>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</si>
  <si>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</si>
  <si>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</si>
  <si>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</si>
  <si>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</si>
  <si>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</si>
  <si>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</si>
  <si>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</si>
  <si>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</si>
  <si>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</si>
  <si>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</si>
  <si>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</si>
  <si>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</si>
  <si>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</si>
  <si>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</si>
  <si>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</si>
  <si>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</si>
  <si>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</si>
  <si>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</si>
  <si>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</si>
  <si>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</si>
  <si>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</si>
  <si>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</si>
  <si>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</si>
  <si>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</si>
  <si>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</si>
  <si>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</si>
  <si>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</si>
  <si>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</si>
  <si>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</si>
  <si>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</si>
  <si>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</si>
  <si>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</si>
  <si>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</si>
  <si>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</si>
  <si>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</si>
  <si>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</si>
  <si>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</si>
  <si>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</si>
  <si>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</si>
  <si>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</si>
  <si>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</si>
  <si>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</si>
  <si>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</si>
  <si>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</si>
  <si>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</si>
  <si>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</si>
  <si>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</si>
  <si>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</si>
  <si>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</si>
  <si>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</si>
  <si>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</si>
  <si>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</si>
  <si>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</si>
  <si>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</si>
  <si>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</si>
  <si>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</si>
  <si>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</si>
  <si>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</si>
  <si>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</si>
  <si>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</si>
  <si>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</si>
  <si>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</si>
  <si>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</si>
  <si>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</si>
  <si>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</si>
  <si>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</si>
  <si>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</si>
  <si>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</si>
  <si>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</si>
  <si>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</si>
  <si>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</si>
  <si>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</si>
  <si>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</si>
  <si>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</si>
  <si>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</si>
  <si>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</si>
  <si>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</si>
  <si>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</si>
  <si>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</si>
  <si>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</si>
  <si>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</si>
  <si>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</si>
  <si>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</si>
  <si>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</si>
  <si>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</si>
  <si>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</si>
  <si>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</si>
  <si>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</si>
  <si>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</si>
  <si>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</si>
  <si>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</si>
  <si>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</si>
  <si>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</si>
  <si>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</si>
  <si>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</si>
  <si>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</si>
  <si>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</si>
  <si>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</si>
  <si>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</si>
  <si>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</si>
  <si>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</si>
  <si>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</si>
  <si>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</si>
  <si>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</si>
  <si>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</si>
  <si>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</si>
  <si>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</si>
  <si>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</si>
  <si>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</si>
  <si>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</si>
  <si>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</si>
  <si>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</si>
  <si>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</si>
  <si>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</si>
  <si>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</si>
  <si>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</si>
  <si>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</si>
  <si>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</si>
  <si>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</si>
  <si>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</si>
  <si>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</si>
  <si>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</si>
  <si>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</si>
  <si>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</si>
  <si>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</si>
  <si>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</si>
  <si>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</si>
  <si>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</si>
  <si>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</si>
  <si>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</si>
  <si>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</si>
  <si>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</si>
  <si>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</si>
  <si>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</si>
  <si>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</si>
  <si>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</si>
  <si>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</si>
  <si>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</si>
  <si>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</si>
  <si>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</si>
  <si>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</si>
  <si>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</si>
  <si>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</si>
  <si>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</si>
  <si>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</si>
  <si>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</si>
  <si>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</si>
  <si>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</si>
  <si>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</si>
  <si>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</si>
  <si>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</si>
  <si>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</si>
  <si>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</si>
  <si>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</si>
  <si>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</si>
  <si>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</si>
  <si>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</si>
  <si>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</si>
  <si>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</si>
  <si>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</si>
  <si>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</si>
  <si>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</si>
  <si>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</si>
  <si>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</si>
  <si>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</si>
  <si>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</si>
  <si>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</si>
  <si>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</si>
  <si>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</si>
  <si>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</si>
  <si>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</si>
  <si>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</si>
  <si>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</si>
  <si>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</si>
  <si>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</si>
  <si>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</si>
  <si>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</si>
  <si>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</si>
  <si>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</si>
  <si>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</si>
  <si>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</si>
  <si>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</si>
  <si>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</si>
  <si>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</si>
  <si>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</si>
  <si>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</si>
  <si>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</si>
  <si>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</si>
  <si>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</si>
  <si>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</si>
  <si>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</si>
  <si>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</si>
  <si>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</si>
  <si>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</si>
  <si>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</si>
  <si>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</si>
  <si>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</si>
  <si>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</si>
  <si>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</si>
  <si>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</si>
  <si>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</si>
  <si>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</si>
  <si>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</si>
  <si>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</si>
  <si>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</si>
  <si>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</si>
  <si>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</si>
  <si>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</si>
  <si>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</si>
  <si>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</si>
  <si>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</si>
  <si>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</si>
  <si>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</si>
  <si>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</si>
  <si>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</si>
  <si>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</si>
  <si>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</si>
  <si>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</si>
  <si>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</si>
  <si>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</si>
  <si>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</si>
  <si>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</si>
  <si>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</si>
  <si>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</si>
  <si>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</si>
  <si>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</si>
  <si>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</si>
  <si>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</si>
  <si>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</si>
  <si>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</si>
  <si>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</si>
  <si>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</si>
  <si>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</si>
  <si>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</si>
  <si>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</si>
  <si>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</si>
  <si>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</si>
  <si>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</si>
  <si>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</si>
  <si>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</si>
  <si>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</si>
  <si>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</si>
  <si>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</si>
  <si>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</si>
  <si>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</si>
  <si>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</si>
  <si>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</si>
  <si>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</si>
  <si>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</si>
  <si>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</si>
  <si>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</si>
  <si>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</si>
  <si>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</si>
  <si>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</si>
  <si>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</si>
  <si>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</si>
  <si>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</si>
  <si>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</si>
  <si>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</si>
  <si>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</si>
  <si>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</si>
  <si>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</si>
  <si>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</si>
  <si>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</si>
  <si>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</si>
  <si>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</si>
  <si>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</si>
  <si>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</si>
  <si>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</si>
  <si>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</si>
  <si>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</si>
  <si>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</si>
  <si>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</si>
  <si>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</si>
  <si>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</si>
  <si>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</si>
  <si>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</si>
  <si>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</si>
  <si>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</si>
  <si>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</si>
  <si>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</si>
  <si>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</si>
  <si>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</si>
  <si>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</si>
  <si>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</si>
  <si>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</si>
  <si>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</si>
  <si>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</si>
  <si>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</si>
  <si>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</si>
  <si>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</si>
  <si>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</si>
  <si>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</si>
  <si>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</si>
  <si>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</si>
  <si>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</si>
  <si>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</si>
  <si>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</si>
  <si>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</si>
  <si>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</si>
  <si>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</si>
  <si>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</si>
  <si>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</si>
  <si>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</si>
  <si>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</si>
  <si>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</si>
  <si>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</si>
  <si>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</si>
  <si>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</si>
  <si>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</si>
  <si>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</si>
  <si>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</si>
  <si>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</si>
  <si>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</si>
  <si>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</si>
  <si>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</si>
  <si>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</si>
  <si>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</si>
  <si>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</si>
  <si>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</si>
  <si>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</si>
  <si>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</si>
  <si>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</si>
  <si>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</si>
  <si>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</si>
  <si>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</si>
  <si>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</si>
  <si>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</si>
  <si>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</si>
  <si>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</si>
  <si>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</si>
  <si>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</si>
  <si>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</si>
  <si>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</si>
  <si>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</si>
  <si>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</si>
  <si>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</si>
  <si>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</si>
  <si>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</si>
  <si>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</si>
  <si>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</si>
  <si>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</si>
  <si>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</si>
  <si>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</si>
  <si>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</si>
  <si>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</si>
  <si>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</si>
  <si>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</si>
  <si>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</si>
  <si>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</si>
  <si>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</si>
  <si>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</si>
  <si>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</si>
  <si>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</si>
  <si>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</si>
  <si>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</si>
  <si>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</si>
  <si>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</si>
  <si>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</si>
  <si>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</si>
  <si>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</si>
  <si>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</si>
  <si>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</si>
  <si>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</si>
  <si>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</si>
  <si>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</si>
  <si>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</si>
  <si>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</si>
  <si>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</si>
  <si>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</si>
  <si>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</si>
  <si>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</si>
  <si>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</si>
  <si>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</si>
  <si>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</si>
  <si>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</si>
  <si>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</si>
  <si>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</si>
  <si>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</si>
  <si>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</si>
  <si>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</si>
  <si>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</si>
  <si>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</si>
  <si>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</si>
  <si>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</si>
  <si>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</si>
  <si>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</si>
  <si>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</si>
  <si>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</si>
  <si>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</si>
  <si>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</si>
  <si>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</si>
  <si>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</si>
  <si>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</si>
  <si>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</si>
  <si>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</si>
  <si>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</si>
  <si>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</si>
  <si>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</si>
  <si>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</si>
  <si>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</si>
  <si>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</si>
  <si>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</si>
  <si>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</si>
  <si>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</si>
  <si>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</si>
  <si>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</si>
  <si>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</si>
  <si>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</si>
  <si>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</si>
  <si>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</si>
  <si>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</si>
  <si>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</si>
  <si>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</si>
  <si>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</si>
  <si>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</si>
  <si>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</si>
  <si>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</si>
  <si>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</si>
  <si>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</si>
  <si>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</si>
  <si>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</si>
  <si>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</si>
  <si>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</si>
  <si>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</si>
  <si>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</si>
  <si>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</si>
  <si>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</si>
  <si>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</si>
  <si>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</si>
  <si>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</si>
  <si>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</si>
  <si>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</si>
  <si>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</si>
  <si>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</si>
  <si>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</si>
  <si>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</si>
  <si>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</si>
  <si>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</si>
  <si>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</si>
  <si>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</si>
  <si>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</si>
  <si>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</si>
  <si>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</si>
  <si>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</si>
  <si>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</si>
  <si>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</si>
  <si>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</si>
  <si>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</si>
  <si>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</si>
  <si>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</si>
  <si>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</si>
  <si>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</si>
  <si>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</si>
  <si>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</si>
  <si>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</si>
  <si>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</si>
  <si>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</si>
  <si>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</si>
  <si>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</si>
  <si>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</si>
  <si>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</si>
  <si>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</si>
  <si>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</si>
  <si>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</si>
  <si>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</si>
  <si>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</si>
  <si>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</si>
  <si>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</si>
  <si>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</si>
  <si>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</si>
  <si>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</si>
  <si>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</si>
  <si>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</si>
  <si>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</si>
  <si>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</si>
  <si>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</si>
  <si>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</si>
  <si>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</si>
  <si>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</si>
  <si>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</si>
  <si>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</si>
  <si>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</si>
  <si>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</si>
  <si>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</si>
  <si>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</si>
  <si>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</si>
  <si>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</si>
  <si>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</si>
  <si>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</si>
  <si>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</si>
  <si>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</si>
  <si>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</si>
  <si>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</si>
  <si>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</si>
  <si>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</si>
  <si>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</si>
  <si>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</si>
  <si>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</si>
  <si>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</si>
  <si>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</si>
  <si>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</si>
  <si>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</si>
  <si>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</si>
  <si>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</si>
  <si>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</si>
  <si>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</si>
  <si>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</si>
  <si>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</si>
  <si>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</si>
  <si>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</si>
  <si>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</si>
  <si>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</si>
  <si>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</si>
  <si>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</si>
  <si>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</si>
  <si>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</si>
  <si>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</si>
  <si>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</si>
  <si>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</si>
  <si>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</si>
  <si>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</si>
  <si>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</si>
  <si>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</si>
  <si>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</si>
  <si>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</si>
  <si>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</si>
  <si>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</si>
  <si>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</si>
  <si>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</si>
  <si>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</si>
  <si>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</si>
  <si>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</si>
  <si>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</si>
  <si>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</si>
  <si>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</si>
  <si>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</si>
  <si>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</si>
  <si>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</si>
  <si>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</si>
  <si>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</si>
  <si>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</si>
  <si>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</si>
  <si>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</si>
  <si>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</si>
  <si>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</si>
  <si>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</si>
  <si>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</si>
  <si>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</si>
  <si>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</si>
  <si>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</si>
  <si>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</si>
  <si>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</si>
  <si>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</si>
  <si>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</si>
  <si>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</si>
  <si>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</si>
  <si>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</si>
  <si>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</si>
  <si>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</si>
  <si>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</si>
  <si>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</si>
  <si>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</si>
  <si>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</si>
  <si>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</si>
  <si>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</si>
  <si>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</si>
  <si>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</si>
  <si>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</si>
  <si>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</si>
  <si>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</si>
  <si>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</si>
  <si>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</si>
  <si>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</si>
  <si>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</si>
  <si>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</si>
  <si>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</si>
  <si>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</si>
  <si>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</si>
  <si>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</si>
  <si>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</si>
  <si>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</si>
  <si>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</si>
  <si>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</si>
  <si>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</si>
  <si>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</si>
  <si>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</si>
  <si>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</si>
  <si>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</si>
  <si>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</si>
  <si>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</si>
  <si>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</si>
  <si>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</si>
  <si>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</si>
  <si>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</si>
  <si>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</si>
  <si>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</si>
  <si>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</si>
  <si>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</si>
  <si>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</si>
  <si>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</si>
  <si>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</si>
  <si>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</si>
  <si>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</si>
  <si>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</si>
  <si>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</si>
  <si>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</si>
  <si>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</si>
  <si>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</si>
  <si>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</si>
  <si>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</si>
  <si>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</si>
  <si>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</si>
  <si>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</si>
  <si>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</si>
  <si>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</si>
  <si>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</si>
  <si>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</si>
  <si>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</si>
  <si>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</si>
  <si>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</si>
  <si>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</si>
  <si>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</si>
  <si>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</si>
  <si>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</si>
  <si>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</si>
  <si>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</si>
  <si>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</si>
  <si>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</si>
  <si>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</si>
  <si>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</si>
  <si>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</si>
  <si>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</si>
  <si>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</si>
  <si>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</si>
  <si>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</si>
  <si>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</si>
  <si>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</si>
  <si>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</si>
  <si>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</si>
  <si>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</si>
  <si>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</si>
  <si>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</si>
  <si>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</si>
  <si>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</si>
  <si>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</si>
  <si>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</si>
  <si>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</si>
  <si>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</si>
  <si>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</si>
  <si>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</si>
  <si>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</si>
  <si>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</si>
  <si>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</si>
  <si>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</si>
  <si>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</si>
  <si>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</si>
  <si>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</si>
  <si>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</si>
  <si>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</si>
  <si>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</si>
  <si>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</si>
  <si>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</si>
  <si>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</si>
  <si>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</si>
  <si>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</si>
  <si>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</si>
  <si>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</si>
  <si>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</si>
  <si>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</si>
  <si>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</si>
  <si>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</si>
  <si>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</si>
  <si>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</si>
  <si>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</si>
  <si>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</si>
  <si>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</si>
  <si>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</si>
  <si>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</si>
  <si>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</si>
  <si>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</si>
  <si>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</si>
  <si>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</si>
  <si>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</si>
  <si>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</si>
  <si>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</si>
  <si>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</si>
  <si>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</si>
  <si>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</si>
  <si>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</si>
  <si>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</si>
  <si>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</si>
  <si>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</si>
  <si>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</si>
  <si>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</si>
  <si>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</si>
  <si>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</si>
  <si>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</si>
  <si>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</si>
  <si>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</si>
  <si>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</si>
  <si>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</si>
  <si>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</si>
  <si>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</si>
  <si>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</si>
  <si>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</si>
  <si>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</si>
  <si>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</si>
  <si>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</si>
  <si>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</si>
  <si>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</si>
  <si>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</si>
  <si>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</si>
  <si>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</si>
  <si>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</si>
  <si>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</si>
  <si>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</si>
  <si>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</si>
  <si>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</si>
  <si>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</si>
  <si>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</si>
  <si>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</si>
  <si>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</si>
  <si>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</si>
  <si>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</si>
  <si>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</si>
  <si>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</si>
  <si>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</si>
  <si>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</si>
  <si>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</si>
  <si>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</si>
  <si>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</si>
  <si>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</si>
  <si>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</si>
  <si>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</si>
  <si>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</si>
  <si>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</si>
  <si>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</si>
  <si>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</si>
  <si>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</si>
  <si>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</si>
  <si>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</si>
  <si>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</si>
  <si>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</si>
  <si>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</si>
  <si>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</si>
  <si>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</si>
  <si>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</si>
  <si>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</si>
  <si>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</si>
  <si>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</si>
  <si>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</si>
  <si>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</si>
  <si>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</si>
  <si>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</si>
  <si>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</si>
  <si>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</si>
  <si>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</si>
  <si>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</si>
  <si>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</si>
  <si>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</si>
  <si>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</si>
  <si>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</si>
  <si>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</si>
  <si>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</si>
  <si>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</si>
  <si>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</si>
  <si>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</si>
  <si>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</si>
  <si>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</si>
  <si>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</si>
  <si>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</si>
  <si>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</si>
  <si>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</si>
  <si>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</si>
  <si>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</si>
  <si>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</si>
  <si>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</si>
  <si>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</si>
  <si>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</si>
  <si>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</si>
  <si>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</si>
  <si>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</si>
  <si>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</si>
  <si>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</si>
  <si>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</si>
  <si>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</si>
  <si>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</si>
  <si>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</si>
  <si>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</si>
  <si>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</si>
  <si>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</si>
  <si>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</si>
  <si>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</si>
  <si>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</si>
  <si>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</si>
  <si>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</si>
  <si>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</si>
  <si>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</si>
  <si>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</si>
  <si>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</si>
  <si>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</si>
  <si>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</si>
  <si>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</si>
  <si>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</si>
  <si>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</si>
  <si>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</si>
  <si>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</si>
  <si>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</si>
  <si>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</si>
  <si>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</si>
  <si>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</si>
  <si>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</si>
  <si>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</si>
  <si>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</si>
  <si>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</si>
  <si>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</si>
  <si>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</si>
  <si>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</si>
  <si>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</si>
  <si>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</si>
  <si>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</si>
  <si>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</si>
  <si>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</si>
  <si>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</si>
  <si>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</si>
  <si>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</si>
  <si>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</si>
  <si>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</si>
  <si>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</si>
  <si>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</si>
  <si>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</si>
  <si>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</si>
  <si>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</si>
  <si>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</si>
  <si>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</si>
  <si>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</si>
  <si>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</si>
  <si>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</si>
  <si>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</si>
  <si>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</si>
  <si>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</si>
  <si>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</si>
  <si>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</si>
  <si>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</si>
  <si>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</si>
  <si>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</si>
  <si>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</si>
  <si>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</si>
  <si>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</si>
  <si>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</si>
  <si>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</si>
  <si>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</si>
  <si>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</si>
  <si>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</si>
  <si>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</si>
  <si>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</si>
  <si>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</si>
  <si>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</si>
  <si>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</si>
  <si>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</si>
  <si>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</si>
  <si>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</si>
  <si>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</si>
  <si>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</si>
  <si>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</si>
  <si>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</si>
  <si>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</si>
  <si>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</si>
  <si>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</si>
  <si>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</si>
  <si>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</si>
  <si>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</si>
  <si>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</si>
  <si>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</si>
  <si>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</si>
  <si>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</si>
  <si>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</si>
  <si>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</si>
  <si>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</si>
  <si>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</si>
  <si>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</si>
  <si>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</si>
  <si>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</si>
  <si>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</si>
  <si>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</si>
  <si>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</si>
  <si>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</si>
  <si>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</si>
  <si>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</si>
  <si>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</si>
  <si>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</si>
  <si>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</si>
  <si>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</si>
  <si>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</si>
  <si>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</si>
  <si>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</si>
  <si>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</si>
  <si>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</si>
  <si>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</si>
  <si>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</si>
  <si>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</si>
  <si>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</si>
  <si>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</si>
  <si>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</si>
  <si>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</si>
  <si>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</si>
  <si>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</si>
  <si>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</si>
  <si>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</si>
  <si>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</si>
  <si>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</si>
  <si>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</si>
  <si>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</si>
  <si>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</si>
  <si>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</si>
  <si>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</si>
  <si>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</si>
  <si>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</si>
  <si>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</si>
  <si>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</si>
  <si>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</si>
  <si>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</si>
  <si>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</si>
  <si>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</si>
  <si>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</si>
  <si>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</si>
  <si>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</si>
  <si>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</si>
  <si>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</si>
  <si>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</si>
  <si>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</si>
  <si>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</si>
  <si>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</si>
  <si>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</si>
  <si>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</si>
  <si>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</si>
  <si>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</si>
  <si>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</si>
  <si>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</si>
  <si>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</si>
  <si>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</si>
  <si>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</si>
  <si>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</si>
  <si>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</si>
  <si>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</si>
  <si>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</si>
  <si>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</si>
  <si>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</si>
  <si>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</si>
  <si>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</si>
  <si>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</si>
  <si>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</si>
  <si>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</si>
  <si>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</si>
  <si>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</si>
  <si>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</si>
  <si>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</si>
  <si>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</si>
  <si>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</si>
  <si>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</si>
  <si>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</si>
  <si>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</si>
  <si>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</si>
  <si>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</si>
  <si>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</si>
  <si>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</si>
  <si>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</si>
  <si>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</si>
  <si>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</si>
  <si>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</si>
  <si>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</si>
  <si>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</si>
  <si>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</si>
  <si>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</si>
  <si>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</si>
  <si>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</si>
  <si>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</si>
  <si>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</si>
  <si>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</si>
  <si>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</si>
  <si>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</si>
  <si>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</si>
  <si>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</si>
  <si>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</si>
  <si>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</si>
  <si>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</si>
  <si>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</si>
  <si>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</si>
  <si>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</si>
  <si>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</si>
  <si>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</si>
  <si>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</si>
  <si>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</si>
  <si>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</si>
  <si>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</si>
  <si>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</si>
  <si>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</si>
  <si>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</si>
  <si>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</si>
  <si>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</si>
  <si>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</si>
  <si>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</si>
  <si>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</si>
  <si>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</si>
  <si>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</si>
  <si>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</si>
  <si>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</si>
  <si>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</si>
  <si>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</si>
  <si>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</si>
  <si>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</si>
  <si>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</si>
  <si>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</si>
  <si>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</si>
  <si>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</si>
  <si>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</si>
  <si>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</si>
  <si>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</si>
  <si>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</si>
  <si>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</si>
  <si>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</si>
  <si>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</si>
  <si>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</si>
  <si>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</si>
  <si>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</si>
  <si>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</si>
  <si>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</si>
  <si>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</si>
  <si>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</si>
  <si>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</si>
  <si>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</si>
  <si>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</si>
  <si>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</si>
  <si>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</si>
  <si>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</si>
  <si>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</si>
  <si>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</si>
  <si>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</si>
  <si>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</si>
  <si>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</si>
  <si>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</si>
  <si>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</si>
  <si>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</si>
  <si>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</si>
  <si>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</si>
  <si>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</si>
  <si>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</si>
  <si>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</si>
  <si>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</si>
  <si>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</si>
  <si>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</si>
  <si>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</si>
  <si>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</si>
  <si>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</si>
  <si>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</si>
  <si>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</si>
  <si>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</si>
  <si>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</si>
  <si>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</si>
  <si>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</si>
  <si>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</si>
  <si>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</si>
  <si>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</si>
  <si>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</si>
  <si>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</si>
  <si>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</si>
  <si>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</si>
  <si>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</si>
  <si>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</si>
  <si>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</si>
  <si>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</si>
  <si>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</si>
  <si>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</si>
  <si>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</si>
  <si>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</si>
  <si>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</si>
  <si>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</si>
  <si>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</si>
  <si>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</si>
  <si>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</si>
  <si>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</si>
  <si>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</si>
  <si>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</si>
  <si>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</si>
  <si>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</si>
  <si>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</si>
  <si>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</si>
  <si>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</si>
  <si>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</si>
  <si>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</si>
  <si>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</si>
  <si>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</si>
  <si>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</si>
  <si>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</si>
  <si>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</si>
  <si>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</si>
  <si>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</si>
  <si>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</si>
  <si>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</si>
  <si>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</si>
  <si>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</si>
  <si>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</si>
  <si>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</si>
  <si>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</si>
  <si>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</si>
  <si>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</si>
  <si>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</si>
  <si>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</si>
  <si>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</si>
  <si>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</si>
  <si>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</si>
  <si>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</si>
  <si>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</si>
  <si>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</si>
  <si>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</si>
  <si>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</si>
  <si>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</si>
  <si>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</si>
  <si>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</si>
  <si>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</si>
  <si>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</si>
  <si>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</si>
  <si>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</si>
  <si>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</si>
  <si>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</si>
  <si>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</si>
  <si>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</si>
  <si>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</si>
  <si>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</si>
  <si>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</si>
  <si>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</si>
  <si>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</si>
  <si>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</si>
  <si>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</si>
  <si>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</si>
  <si>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</si>
  <si>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</si>
  <si>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</si>
  <si>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</si>
  <si>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</si>
  <si>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</si>
  <si>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</si>
  <si>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</si>
  <si>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</si>
  <si>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</si>
  <si>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</si>
  <si>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</si>
  <si>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</si>
  <si>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</si>
  <si>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</si>
  <si>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</si>
  <si>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</si>
  <si>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</si>
  <si>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</si>
  <si>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</si>
  <si>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</si>
  <si>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</si>
  <si>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</si>
  <si>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</si>
  <si>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</si>
  <si>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</si>
  <si>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</si>
  <si>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</si>
  <si>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</si>
  <si>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</si>
  <si>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</si>
  <si>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</si>
  <si>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</si>
  <si>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</si>
  <si>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</si>
  <si>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</si>
  <si>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</si>
  <si>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</si>
  <si>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</si>
  <si>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</si>
  <si>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</si>
  <si>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</si>
  <si>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</si>
  <si>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</si>
  <si>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</si>
  <si>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</si>
  <si>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</si>
  <si>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</si>
  <si>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</si>
  <si>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</si>
  <si>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</si>
  <si>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</si>
  <si>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</si>
  <si>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</si>
  <si>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</si>
  <si>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</si>
  <si>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</si>
  <si>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</si>
  <si>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</si>
  <si>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</si>
  <si>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</si>
  <si>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</si>
  <si>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</si>
  <si>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</si>
  <si>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</si>
  <si>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</si>
  <si>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</si>
  <si>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</si>
  <si>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</si>
  <si>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</si>
  <si>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</si>
  <si>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</si>
  <si>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</si>
  <si>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</si>
  <si>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</si>
  <si>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</si>
  <si>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</si>
  <si>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</si>
  <si>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</si>
  <si>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</si>
  <si>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</si>
  <si>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</si>
  <si>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</si>
  <si>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</si>
  <si>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</si>
  <si>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</si>
  <si>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</si>
  <si>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</si>
  <si>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</si>
  <si>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</si>
  <si>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</si>
  <si>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</si>
  <si>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</si>
  <si>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</si>
  <si>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</si>
  <si>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</si>
  <si>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</si>
  <si>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</si>
  <si>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</si>
  <si>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</si>
  <si>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</si>
  <si>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</si>
  <si>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</si>
  <si>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</si>
  <si>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</si>
  <si>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</si>
  <si>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</si>
  <si>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</si>
  <si>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</si>
  <si>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</si>
  <si>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</si>
  <si>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</si>
  <si>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</si>
  <si>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</si>
  <si>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</si>
  <si>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</si>
  <si>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</si>
  <si>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</si>
  <si>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</si>
  <si>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</si>
  <si>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</si>
  <si>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</si>
  <si>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</si>
  <si>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</si>
  <si>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</si>
  <si>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</si>
  <si>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</si>
  <si>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</si>
  <si>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</si>
  <si>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</si>
  <si>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</si>
  <si>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</si>
  <si>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</si>
  <si>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</si>
  <si>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</si>
  <si>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</si>
  <si>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</si>
  <si>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</si>
  <si>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</si>
  <si>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</si>
  <si>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</si>
  <si>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</si>
  <si>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</si>
  <si>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</si>
  <si>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</si>
  <si>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</si>
  <si>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</si>
  <si>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</si>
  <si>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</si>
  <si>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</si>
  <si>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</si>
  <si>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</si>
  <si>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</si>
  <si>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</si>
  <si>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</si>
  <si>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</si>
  <si>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</si>
  <si>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</si>
  <si>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</si>
  <si>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</si>
  <si>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</si>
  <si>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</si>
  <si>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</si>
  <si>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</si>
  <si>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</si>
  <si>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</si>
  <si>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</si>
  <si>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</si>
  <si>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</si>
  <si>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</si>
  <si>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</si>
  <si>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</si>
  <si>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</si>
  <si>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</si>
  <si>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</si>
  <si>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</si>
  <si>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</si>
  <si>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</si>
  <si>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</si>
  <si>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</si>
  <si>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</si>
  <si>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</si>
  <si>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</si>
  <si>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</si>
  <si>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</si>
  <si>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</si>
  <si>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</si>
  <si>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</si>
  <si>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</si>
  <si>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</si>
  <si>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</si>
  <si>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</si>
  <si>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</si>
  <si>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</si>
  <si>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</si>
  <si>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</si>
  <si>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</si>
  <si>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</si>
  <si>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</si>
  <si>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</si>
  <si>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</si>
  <si>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</si>
  <si>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</si>
  <si>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</si>
  <si>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</si>
  <si>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</si>
  <si>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</si>
  <si>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</si>
  <si>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</si>
  <si>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</si>
  <si>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</si>
  <si>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</si>
  <si>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</si>
  <si>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</si>
  <si>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</si>
  <si>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</si>
  <si>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</si>
  <si>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</si>
  <si>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</si>
  <si>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</si>
  <si>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</si>
  <si>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</si>
  <si>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</si>
  <si>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</si>
  <si>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</si>
  <si>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</si>
  <si>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</si>
  <si>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</si>
  <si>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</si>
  <si>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</si>
  <si>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</si>
  <si>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</si>
  <si>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</si>
  <si>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</si>
  <si>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</si>
  <si>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</si>
  <si>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</si>
  <si>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</si>
  <si>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</si>
  <si>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</si>
  <si>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</si>
  <si>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</si>
  <si>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</si>
  <si>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</si>
  <si>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</si>
  <si>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</si>
  <si>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</si>
  <si>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</si>
  <si>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</si>
  <si>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</si>
  <si>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</si>
  <si>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</si>
  <si>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</si>
  <si>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</si>
  <si>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</si>
  <si>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</si>
  <si>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</si>
  <si>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</si>
  <si>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</si>
  <si>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</si>
  <si>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</si>
  <si>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</si>
  <si>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</si>
  <si>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</si>
  <si>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</si>
  <si>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</si>
  <si>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</si>
  <si>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</si>
  <si>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</si>
  <si>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</si>
  <si>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</si>
  <si>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</si>
  <si>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</si>
  <si>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</si>
  <si>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</si>
  <si>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</si>
  <si>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</si>
  <si>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</si>
  <si>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</si>
  <si>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</si>
  <si>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</si>
  <si>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</si>
  <si>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</si>
  <si>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</si>
  <si>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</si>
  <si>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</si>
  <si>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</si>
  <si>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</si>
  <si>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</si>
  <si>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</si>
  <si>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</si>
  <si>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</si>
  <si>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</si>
  <si>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</si>
  <si>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</si>
  <si>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</si>
  <si>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</si>
  <si>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</si>
  <si>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</si>
  <si>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</si>
  <si>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</si>
  <si>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</si>
  <si>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</si>
  <si>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</si>
  <si>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</si>
  <si>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</si>
  <si>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</si>
  <si>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</si>
  <si>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</si>
  <si>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</si>
  <si>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</si>
  <si>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</si>
  <si>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</si>
  <si>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</si>
  <si>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</si>
  <si>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</si>
  <si>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</si>
  <si>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</si>
  <si>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</si>
  <si>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</si>
  <si>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</si>
  <si>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</si>
  <si>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</si>
  <si>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</si>
  <si>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</si>
  <si>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</si>
  <si>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</si>
  <si>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</si>
  <si>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</si>
  <si>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</si>
  <si>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</si>
  <si>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</si>
  <si>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</si>
  <si>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</si>
  <si>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</si>
  <si>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</si>
  <si>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</si>
  <si>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</si>
  <si>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</si>
  <si>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</si>
  <si>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</si>
  <si>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</si>
  <si>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</si>
  <si>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</si>
  <si>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</si>
  <si>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</si>
  <si>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</si>
  <si>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</si>
  <si>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</si>
  <si>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</si>
  <si>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</si>
  <si>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</si>
  <si>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</si>
  <si>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</si>
  <si>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</si>
  <si>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</si>
  <si>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</si>
  <si>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</si>
  <si>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</si>
  <si>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</si>
  <si>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</si>
  <si>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</si>
  <si>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</si>
  <si>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</si>
  <si>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</si>
  <si>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</si>
  <si>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</si>
  <si>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</si>
  <si>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</si>
  <si>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</si>
  <si>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</si>
  <si>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</si>
  <si>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</si>
  <si>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</si>
  <si>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</si>
  <si>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</si>
  <si>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</si>
  <si>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</si>
  <si>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</si>
  <si>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</si>
  <si>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</si>
  <si>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</si>
  <si>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</si>
  <si>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</si>
  <si>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</si>
  <si>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</si>
  <si>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</si>
  <si>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</si>
  <si>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</si>
  <si>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</si>
  <si>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</si>
  <si>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</si>
  <si>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</si>
  <si>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</si>
  <si>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</si>
  <si>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</si>
  <si>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</si>
  <si>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</si>
  <si>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</si>
  <si>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</si>
  <si>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</si>
  <si>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</si>
  <si>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</si>
  <si>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</si>
  <si>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</si>
  <si>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</si>
  <si>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</si>
  <si>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</si>
  <si>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</si>
  <si>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</si>
  <si>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</si>
  <si>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</si>
  <si>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</si>
  <si>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</si>
  <si>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</si>
  <si>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</si>
  <si>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</si>
  <si>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</si>
  <si>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</si>
  <si>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</si>
  <si>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</si>
  <si>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</si>
  <si>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</si>
  <si>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</si>
  <si>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</si>
  <si>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</si>
  <si>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</si>
  <si>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</si>
  <si>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</si>
  <si>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</si>
  <si>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</si>
  <si>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</si>
  <si>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</si>
  <si>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</si>
  <si>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</si>
  <si>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</si>
  <si>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</si>
  <si>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</si>
  <si>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</si>
  <si>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</si>
  <si>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</si>
  <si>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</si>
  <si>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</si>
  <si>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</si>
  <si>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</si>
  <si>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</si>
  <si>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</si>
  <si>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</si>
  <si>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</si>
  <si>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</si>
  <si>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</si>
  <si>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</si>
  <si>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</si>
  <si>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</si>
  <si>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</si>
  <si>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</si>
  <si>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</si>
  <si>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</si>
  <si>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</si>
  <si>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</si>
  <si>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</si>
  <si>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</si>
  <si>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</si>
  <si>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</si>
  <si>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</si>
  <si>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</si>
  <si>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</si>
  <si>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</si>
  <si>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</si>
  <si>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</si>
  <si>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</si>
  <si>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</si>
  <si>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</si>
  <si>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</si>
  <si>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</si>
  <si>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</si>
  <si>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</si>
  <si>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</si>
  <si>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</si>
  <si>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</si>
  <si>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</si>
  <si>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</si>
  <si>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</si>
  <si>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</si>
  <si>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</si>
  <si>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</si>
  <si>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</si>
  <si>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</si>
  <si>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</si>
  <si>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</si>
  <si>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</si>
  <si>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</si>
  <si>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</si>
  <si>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</si>
  <si>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</si>
  <si>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</si>
  <si>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</si>
  <si>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</si>
  <si>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</si>
  <si>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</si>
  <si>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</si>
  <si>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</si>
  <si>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</si>
  <si>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</si>
  <si>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</si>
  <si>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</si>
  <si>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</si>
  <si>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</si>
  <si>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</si>
  <si>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</si>
  <si>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</si>
  <si>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</si>
  <si>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</si>
  <si>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</si>
  <si>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</si>
  <si>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</si>
  <si>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</si>
  <si>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</si>
  <si>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</si>
  <si>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</si>
  <si>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</si>
  <si>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</si>
  <si>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</si>
  <si>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</si>
  <si>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</si>
  <si>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</si>
  <si>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</si>
  <si>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</si>
  <si>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</si>
  <si>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</si>
  <si>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</si>
  <si>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</si>
  <si>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</si>
  <si>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</si>
  <si>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</si>
  <si>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</si>
  <si>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</si>
  <si>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</si>
  <si>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</si>
  <si>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</si>
  <si>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</si>
  <si>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</si>
  <si>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</si>
  <si>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</si>
  <si>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</si>
  <si>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</si>
  <si>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</si>
  <si>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</si>
  <si>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</si>
  <si>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</si>
  <si>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</si>
  <si>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</si>
  <si>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</si>
  <si>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</si>
  <si>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</si>
  <si>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</si>
  <si>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</si>
  <si>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</si>
  <si>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</si>
  <si>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</si>
  <si>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</si>
  <si>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</si>
  <si>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</si>
  <si>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</si>
  <si>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</si>
  <si>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</si>
  <si>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</si>
  <si>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</si>
  <si>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</si>
  <si>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</si>
  <si>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</si>
  <si>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</si>
  <si>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</si>
  <si>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</si>
  <si>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</si>
  <si>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</si>
  <si>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</si>
  <si>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</si>
  <si>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</si>
  <si>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</si>
  <si>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</si>
  <si>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</si>
  <si>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</si>
  <si>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</si>
  <si>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</si>
  <si>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</si>
  <si>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</si>
  <si>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</si>
  <si>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</si>
  <si>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</si>
  <si>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</si>
  <si>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</si>
  <si>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</si>
  <si>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</si>
  <si>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</si>
  <si>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</si>
  <si>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</si>
  <si>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</si>
  <si>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</si>
  <si>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</si>
  <si>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</si>
  <si>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</si>
  <si>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</si>
  <si>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</si>
  <si>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</si>
  <si>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</si>
  <si>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</si>
  <si>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</si>
  <si>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</si>
  <si>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</si>
  <si>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</si>
  <si>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</si>
  <si>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</si>
  <si>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</si>
  <si>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</si>
  <si>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</si>
  <si>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</si>
  <si>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</si>
  <si>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</si>
  <si>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</si>
  <si>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</si>
  <si>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</si>
  <si>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</si>
  <si>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</si>
  <si>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</si>
  <si>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</si>
  <si>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</si>
  <si>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</si>
  <si>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</si>
  <si>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</si>
  <si>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</si>
  <si>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</si>
  <si>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</si>
  <si>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</si>
  <si>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</si>
  <si>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</si>
  <si>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</si>
  <si>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</si>
  <si>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</si>
  <si>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</si>
  <si>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</si>
  <si>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</si>
  <si>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</si>
  <si>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</si>
  <si>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</si>
  <si>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</si>
  <si>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</si>
  <si>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</si>
  <si>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</si>
  <si>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</si>
  <si>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</si>
  <si>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</si>
  <si>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</si>
  <si>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</si>
  <si>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</si>
  <si>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</si>
  <si>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</si>
  <si>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</si>
  <si>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</si>
  <si>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</si>
  <si>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</si>
  <si>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</si>
  <si>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</si>
  <si>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</si>
  <si>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</si>
  <si>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</si>
  <si>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</si>
  <si>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</si>
  <si>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</si>
  <si>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</si>
  <si>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</si>
  <si>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</si>
  <si>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</si>
  <si>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</si>
  <si>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</si>
  <si>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</si>
  <si>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</si>
  <si>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</si>
  <si>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</si>
  <si>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</si>
  <si>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</si>
  <si>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</si>
  <si>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</si>
  <si>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</si>
  <si>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</si>
  <si>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</si>
  <si>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</si>
  <si>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</si>
  <si>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</si>
  <si>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</si>
  <si>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</si>
  <si>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</si>
  <si>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</si>
  <si>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</si>
  <si>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</si>
  <si>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</si>
  <si>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</si>
  <si>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</si>
  <si>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</si>
  <si>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</si>
  <si>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</si>
  <si>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</si>
  <si>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</si>
  <si>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</si>
  <si>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</si>
  <si>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</si>
  <si>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</si>
  <si>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</si>
  <si>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</si>
  <si>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</si>
  <si>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</si>
  <si>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</si>
  <si>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</si>
  <si>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</si>
  <si>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</si>
  <si>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</si>
  <si>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</si>
  <si>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</si>
  <si>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</si>
  <si>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</si>
  <si>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</si>
  <si>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</si>
  <si>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</si>
  <si>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</si>
  <si>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</si>
  <si>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</si>
  <si>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</si>
  <si>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</si>
  <si>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</si>
  <si>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</si>
  <si>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</si>
  <si>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</si>
  <si>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</si>
  <si>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</si>
  <si>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</si>
  <si>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</si>
  <si>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</si>
  <si>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</si>
  <si>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</si>
  <si>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</si>
  <si>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</si>
  <si>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</si>
  <si>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</si>
  <si>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</si>
  <si>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</si>
  <si>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</si>
  <si>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</si>
  <si>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</si>
  <si>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</si>
  <si>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</si>
  <si>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</si>
  <si>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</si>
  <si>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</si>
  <si>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</si>
  <si>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</si>
  <si>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</si>
  <si>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</si>
  <si>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</si>
  <si>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</si>
  <si>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</si>
  <si>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</si>
  <si>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</si>
  <si>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</si>
  <si>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</si>
  <si>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</si>
  <si>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</si>
  <si>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</si>
  <si>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</si>
  <si>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</si>
  <si>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</si>
  <si>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</si>
  <si>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</si>
  <si>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</si>
  <si>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</si>
  <si>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</si>
  <si>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</si>
  <si>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</si>
  <si>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</si>
  <si>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</si>
  <si>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</si>
  <si>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</si>
  <si>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</si>
  <si>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</si>
  <si>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</si>
  <si>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</si>
  <si>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</si>
  <si>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</si>
  <si>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</si>
  <si>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</si>
  <si>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</si>
  <si>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</si>
  <si>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</si>
  <si>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</si>
  <si>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</si>
  <si>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</si>
  <si>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</si>
  <si>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</si>
  <si>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</si>
  <si>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</si>
  <si>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</si>
  <si>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</si>
  <si>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</si>
  <si>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</si>
  <si>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</si>
  <si>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</si>
  <si>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</si>
  <si>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</si>
  <si>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</si>
  <si>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</si>
  <si>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</si>
  <si>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</si>
  <si>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</si>
  <si>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</si>
  <si>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</si>
  <si>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</si>
  <si>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</si>
  <si>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</si>
  <si>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</si>
  <si>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</si>
  <si>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</si>
  <si>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</si>
  <si>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</si>
  <si>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</si>
  <si>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</si>
  <si>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</si>
  <si>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</si>
  <si>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</si>
  <si>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</si>
  <si>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</si>
  <si>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</si>
  <si>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</si>
  <si>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</si>
  <si>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</si>
  <si>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</si>
  <si>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</si>
  <si>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</si>
  <si>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</si>
  <si>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</si>
  <si>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</si>
  <si>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</si>
  <si>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</si>
  <si>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</si>
  <si>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</si>
  <si>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</si>
  <si>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</si>
  <si>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</si>
  <si>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</si>
  <si>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</si>
  <si>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</si>
  <si>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</si>
  <si>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</si>
  <si>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</si>
  <si>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</si>
  <si>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</si>
  <si>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</si>
  <si>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</si>
  <si>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</si>
  <si>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</si>
  <si>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</si>
  <si>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</si>
  <si>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</si>
  <si>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</si>
  <si>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</si>
  <si>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</si>
  <si>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</si>
  <si>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</si>
  <si>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</si>
  <si>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</si>
  <si>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</si>
  <si>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</si>
  <si>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</si>
  <si>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</si>
  <si>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</si>
  <si>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</si>
  <si>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</si>
  <si>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</si>
  <si>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</si>
  <si>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</si>
  <si>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</si>
  <si>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</si>
  <si>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</si>
  <si>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</si>
  <si>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</si>
  <si>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</si>
  <si>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</si>
  <si>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</si>
  <si>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</si>
  <si>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</si>
  <si>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</si>
  <si>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</si>
  <si>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</si>
  <si>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</si>
  <si>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</si>
  <si>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</si>
  <si>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</si>
  <si>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</si>
  <si>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</si>
  <si>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</si>
  <si>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</si>
  <si>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</si>
  <si>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</si>
  <si>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</si>
  <si>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</si>
  <si>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</si>
  <si>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</si>
  <si>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</si>
  <si>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</si>
  <si>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</si>
  <si>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</si>
  <si>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</si>
  <si>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</si>
  <si>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</si>
  <si>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</si>
  <si>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</si>
  <si>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</si>
  <si>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</si>
  <si>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</si>
  <si>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</si>
  <si>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</si>
  <si>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</si>
  <si>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</si>
  <si>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</si>
  <si>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</si>
  <si>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</si>
  <si>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</si>
  <si>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</si>
  <si>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</si>
  <si>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</si>
  <si>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</si>
  <si>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</si>
  <si>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</si>
  <si>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</si>
  <si>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</si>
  <si>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</si>
  <si>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</si>
  <si>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</si>
  <si>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</si>
  <si>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</si>
  <si>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</si>
  <si>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</si>
  <si>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</si>
  <si>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</si>
  <si>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</si>
  <si>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</si>
  <si>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</si>
  <si>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</si>
  <si>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</si>
  <si>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</si>
  <si>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</si>
  <si>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</si>
  <si>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</si>
  <si>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</si>
  <si>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</si>
  <si>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</si>
  <si>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</si>
  <si>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</si>
  <si>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</si>
  <si>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</si>
  <si>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</si>
  <si>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</si>
  <si>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</si>
  <si>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</si>
  <si>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</si>
  <si>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</si>
  <si>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</si>
  <si>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</si>
  <si>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</si>
  <si>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</si>
  <si>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</si>
  <si>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</si>
  <si>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</si>
  <si>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</si>
  <si>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</si>
  <si>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</si>
  <si>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</si>
  <si>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</si>
  <si>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</si>
  <si>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</si>
  <si>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</si>
  <si>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</si>
  <si>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</si>
  <si>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</si>
  <si>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</si>
  <si>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</si>
  <si>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</si>
  <si>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</si>
  <si>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</si>
  <si>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</si>
  <si>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</si>
  <si>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</si>
  <si>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</si>
  <si>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</si>
  <si>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</si>
  <si>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</si>
  <si>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</si>
  <si>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</si>
  <si>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</si>
  <si>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</si>
  <si>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</si>
  <si>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</si>
  <si>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</si>
  <si>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</si>
  <si>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</si>
  <si>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</si>
  <si>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</si>
  <si>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</si>
  <si>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</si>
  <si>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</si>
  <si>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</si>
  <si>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</si>
  <si>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</si>
  <si>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</si>
  <si>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</si>
  <si>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</si>
  <si>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</si>
  <si>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</si>
  <si>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</si>
  <si>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</si>
  <si>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</si>
  <si>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</si>
  <si>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</si>
  <si>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</si>
  <si>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</si>
  <si>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</si>
  <si>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</si>
  <si>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</si>
  <si>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</si>
  <si>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</si>
  <si>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</si>
  <si>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</si>
  <si>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</si>
  <si>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</si>
  <si>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</si>
  <si>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</si>
  <si>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</si>
  <si>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</si>
  <si>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</si>
  <si>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</si>
  <si>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</si>
  <si>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</si>
  <si>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</si>
  <si>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</si>
  <si>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</si>
  <si>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</si>
  <si>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</si>
  <si>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</si>
  <si>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</si>
  <si>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</si>
  <si>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</si>
  <si>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</si>
  <si>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</si>
  <si>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</si>
  <si>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</si>
  <si>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</si>
  <si>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</si>
  <si>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</si>
  <si>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</si>
  <si>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</si>
  <si>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</si>
  <si>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</si>
  <si>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</si>
  <si>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</si>
  <si>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</si>
  <si>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</si>
  <si>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</si>
  <si>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</si>
  <si>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</si>
  <si>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</si>
  <si>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</si>
  <si>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</si>
  <si>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</si>
  <si>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</si>
  <si>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</si>
  <si>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</si>
  <si>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</si>
  <si>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</si>
  <si>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</si>
  <si>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</si>
  <si>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</si>
  <si>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</si>
  <si>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</si>
  <si>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</si>
  <si>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</si>
  <si>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</si>
  <si>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</si>
  <si>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</si>
  <si>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</si>
  <si>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</si>
  <si>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</si>
  <si>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</si>
  <si>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</si>
  <si>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</si>
  <si>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</si>
  <si>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</si>
  <si>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</si>
  <si>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</si>
  <si>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</si>
  <si>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</si>
  <si>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</si>
  <si>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</si>
  <si>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</si>
  <si>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</si>
  <si>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</si>
  <si>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</si>
  <si>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</si>
  <si>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</si>
  <si>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</si>
  <si>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</si>
  <si>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</si>
  <si>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</si>
  <si>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</si>
  <si>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</si>
  <si>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</si>
  <si>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</si>
  <si>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</si>
  <si>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</si>
  <si>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</si>
  <si>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</si>
  <si>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</si>
  <si>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</si>
  <si>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</si>
  <si>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</si>
  <si>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</si>
  <si>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</si>
  <si>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</si>
  <si>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</si>
  <si>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</si>
  <si>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</si>
  <si>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</si>
  <si>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</si>
  <si>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</si>
  <si>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</si>
  <si>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</si>
  <si>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</si>
  <si>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</si>
  <si>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</si>
  <si>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</si>
  <si>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</si>
  <si>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</si>
  <si>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</si>
  <si>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</si>
  <si>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</si>
  <si>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</si>
  <si>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</si>
  <si>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</si>
  <si>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</si>
  <si>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</si>
  <si>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</si>
  <si>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</si>
  <si>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</si>
  <si>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</si>
  <si>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</si>
  <si>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</si>
  <si>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</si>
  <si>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</si>
  <si>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</si>
  <si>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</si>
  <si>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</si>
  <si>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</si>
  <si>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</si>
  <si>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</si>
  <si>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</si>
  <si>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</si>
  <si>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</si>
  <si>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</si>
  <si>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</si>
  <si>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</si>
  <si>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</si>
  <si>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</si>
  <si>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</si>
  <si>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</si>
  <si>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</si>
  <si>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</si>
  <si>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</si>
  <si>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</si>
  <si>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</si>
  <si>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</si>
  <si>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</si>
  <si>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</si>
  <si>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</si>
  <si>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</si>
  <si>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</si>
  <si>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</si>
  <si>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</si>
  <si>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</si>
  <si>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</si>
  <si>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</si>
  <si>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</si>
  <si>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</si>
  <si>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</si>
  <si>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</si>
  <si>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</si>
  <si>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</si>
  <si>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</si>
  <si>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</si>
  <si>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</si>
  <si>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</si>
  <si>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</si>
  <si>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</si>
  <si>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</si>
  <si>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</si>
  <si>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</si>
  <si>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</si>
  <si>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</si>
  <si>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</si>
  <si>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</si>
  <si>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</si>
  <si>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</si>
  <si>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</si>
  <si>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</si>
  <si>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</si>
  <si>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</si>
  <si>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</si>
  <si>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</si>
  <si>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</si>
  <si>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</si>
  <si>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</si>
  <si>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</si>
  <si>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</si>
  <si>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</si>
  <si>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</si>
  <si>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</si>
  <si>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</si>
  <si>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</si>
  <si>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</si>
  <si>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</si>
  <si>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</si>
  <si>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</si>
  <si>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</si>
  <si>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</si>
  <si>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</si>
  <si>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</si>
  <si>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</si>
  <si>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</si>
  <si>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</si>
  <si>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</si>
  <si>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</si>
  <si>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</si>
  <si>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</si>
  <si>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</si>
  <si>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</si>
  <si>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</si>
  <si>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</si>
  <si>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</si>
  <si>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</si>
  <si>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</si>
  <si>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</si>
  <si>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</si>
  <si>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</si>
  <si>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</si>
  <si>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</si>
  <si>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</si>
  <si>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</si>
  <si>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</si>
  <si>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</si>
  <si>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</si>
  <si>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</si>
  <si>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</si>
  <si>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</si>
  <si>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</si>
  <si>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</si>
  <si>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</si>
  <si>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</si>
  <si>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</si>
  <si>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</si>
  <si>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</si>
  <si>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</si>
  <si>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</si>
  <si>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</si>
  <si>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</si>
  <si>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</si>
  <si>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</si>
  <si>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</si>
  <si>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</si>
  <si>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</si>
  <si>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</si>
  <si>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</si>
  <si>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</si>
  <si>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</si>
  <si>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</si>
  <si>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</si>
  <si>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</si>
  <si>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</si>
  <si>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</si>
  <si>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</si>
  <si>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</si>
  <si>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</si>
  <si>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</si>
  <si>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</si>
  <si>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</si>
  <si>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</si>
  <si>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</si>
  <si>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</si>
  <si>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</si>
  <si>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</si>
  <si>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</si>
  <si>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</si>
  <si>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</si>
  <si>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</si>
  <si>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</si>
  <si>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</si>
  <si>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</si>
  <si>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</si>
  <si>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</si>
  <si>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</si>
  <si>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</si>
  <si>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</si>
  <si>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</si>
  <si>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</si>
  <si>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</si>
  <si>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</si>
  <si>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</si>
  <si>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</si>
  <si>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</si>
  <si>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</si>
  <si>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</si>
  <si>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</si>
  <si>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</si>
  <si>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</si>
  <si>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</si>
  <si>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</si>
  <si>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</si>
  <si>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</si>
  <si>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</si>
  <si>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</si>
  <si>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</si>
  <si>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</si>
  <si>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</si>
  <si>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</si>
  <si>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</si>
  <si>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</si>
  <si>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</si>
  <si>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</si>
  <si>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</si>
  <si>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</si>
  <si>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</si>
  <si>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</si>
  <si>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</si>
  <si>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</si>
  <si>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</si>
  <si>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</si>
  <si>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</si>
  <si>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</si>
  <si>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</si>
  <si>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</si>
  <si>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</si>
  <si>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</si>
  <si>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</si>
  <si>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</si>
  <si>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</si>
  <si>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</si>
  <si>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</si>
  <si>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</si>
  <si>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</si>
  <si>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</si>
  <si>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</si>
  <si>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</si>
  <si>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</si>
  <si>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</si>
  <si>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</si>
  <si>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</si>
  <si>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</si>
  <si>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</si>
  <si>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</si>
  <si>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</si>
  <si>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</si>
  <si>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</si>
  <si>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</si>
  <si>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</si>
  <si>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</si>
  <si>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</si>
  <si>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</si>
  <si>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</si>
  <si>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</si>
  <si>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</si>
  <si>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</si>
  <si>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</si>
  <si>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</si>
  <si>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</si>
  <si>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</si>
  <si>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</si>
  <si>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</si>
  <si>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</si>
  <si>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</si>
  <si>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</si>
  <si>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</si>
  <si>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</si>
  <si>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</si>
  <si>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</si>
  <si>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</si>
  <si>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</si>
  <si>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</si>
  <si>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</si>
  <si>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</si>
  <si>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</si>
  <si>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</si>
  <si>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</si>
  <si>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</si>
  <si>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</si>
  <si>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</si>
  <si>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</si>
  <si>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</si>
  <si>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</si>
  <si>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</si>
  <si>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</si>
  <si>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</si>
  <si>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</si>
  <si>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</si>
  <si>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</si>
  <si>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</si>
  <si>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</si>
  <si>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</si>
  <si>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</si>
  <si>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</si>
  <si>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</si>
  <si>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</si>
  <si>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</si>
  <si>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</si>
  <si>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</si>
  <si>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</si>
  <si>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</si>
  <si>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</si>
  <si>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</si>
  <si>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</si>
  <si>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</si>
  <si>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</si>
  <si>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</si>
  <si>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</si>
  <si>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</si>
  <si>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</si>
  <si>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</si>
  <si>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</si>
  <si>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</si>
  <si>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</si>
  <si>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</si>
  <si>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</si>
  <si>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</si>
  <si>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</si>
  <si>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</si>
  <si>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</si>
  <si>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</si>
  <si>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</si>
  <si>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</si>
  <si>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</si>
  <si>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</si>
  <si>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</si>
  <si>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</si>
  <si>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</si>
  <si>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</si>
  <si>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</si>
  <si>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</si>
  <si>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</si>
  <si>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</si>
  <si>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</si>
  <si>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</si>
  <si>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</si>
  <si>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</si>
  <si>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</si>
  <si>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</si>
  <si>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</si>
  <si>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</si>
  <si>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</si>
  <si>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</si>
  <si>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</si>
  <si>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</si>
  <si>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</si>
  <si>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</si>
  <si>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</si>
  <si>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</si>
  <si>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</si>
  <si>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</si>
  <si>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</si>
  <si>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</si>
  <si>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</si>
  <si>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</si>
  <si>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</si>
  <si>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</si>
  <si>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</si>
  <si>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</si>
  <si>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</si>
  <si>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</si>
  <si>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</si>
  <si>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</si>
  <si>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</si>
  <si>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</si>
  <si>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</si>
  <si>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</si>
  <si>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</si>
  <si>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</si>
  <si>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</si>
  <si>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</si>
  <si>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</si>
  <si>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</si>
  <si>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</si>
  <si>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</si>
  <si>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</si>
  <si>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</si>
  <si>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</si>
  <si>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</si>
  <si>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</si>
  <si>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</si>
  <si>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</si>
  <si>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</si>
  <si>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</si>
  <si>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</si>
  <si>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</si>
  <si>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</si>
  <si>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</si>
  <si>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</si>
  <si>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</si>
  <si>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</si>
  <si>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</si>
  <si>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</si>
  <si>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</si>
  <si>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</si>
  <si>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</si>
  <si>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</si>
  <si>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</si>
  <si>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</si>
  <si>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</si>
  <si>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</si>
  <si>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</si>
  <si>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</si>
  <si>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</si>
  <si>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</si>
  <si>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</si>
  <si>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</si>
  <si>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</si>
  <si>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</si>
  <si>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</si>
  <si>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</si>
  <si>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</si>
  <si>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</si>
  <si>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</si>
  <si>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</si>
  <si>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</si>
  <si>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</si>
  <si>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</si>
  <si>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</si>
  <si>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</si>
  <si>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</si>
  <si>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</si>
  <si>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</si>
  <si>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</si>
  <si>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</si>
  <si>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</si>
  <si>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</si>
  <si>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</si>
  <si>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</si>
  <si>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</si>
  <si>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</si>
  <si>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</si>
  <si>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</si>
  <si>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</si>
  <si>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</si>
  <si>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</si>
  <si>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</si>
  <si>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</si>
  <si>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</si>
  <si>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</si>
  <si>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</si>
  <si>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</si>
  <si>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</si>
  <si>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</si>
  <si>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</si>
  <si>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</si>
  <si>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</si>
  <si>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</si>
  <si>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</si>
  <si>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</si>
  <si>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</si>
  <si>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</si>
  <si>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</si>
  <si>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</si>
  <si>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</si>
  <si>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</si>
  <si>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</si>
  <si>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</si>
  <si>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</si>
  <si>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</si>
  <si>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</si>
  <si>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</si>
  <si>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</si>
  <si>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</si>
  <si>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</si>
  <si>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</si>
  <si>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</si>
  <si>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</si>
  <si>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</si>
  <si>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</si>
  <si>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</si>
  <si>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</si>
  <si>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</si>
  <si>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</si>
  <si>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</si>
  <si>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</si>
  <si>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</si>
  <si>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</si>
  <si>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</si>
  <si>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</si>
  <si>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</si>
  <si>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</si>
  <si>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</si>
  <si>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</si>
  <si>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</si>
  <si>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</si>
  <si>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</si>
  <si>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</si>
  <si>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</si>
  <si>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</si>
  <si>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</si>
  <si>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</si>
  <si>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</si>
  <si>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</si>
  <si>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</si>
  <si>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</si>
  <si>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</si>
  <si>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</si>
  <si>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</si>
  <si>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</si>
  <si>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</si>
  <si>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</si>
  <si>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</si>
  <si>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</si>
  <si>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</si>
  <si>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</si>
  <si>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</si>
  <si>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</si>
  <si>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</si>
  <si>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</si>
  <si>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</si>
  <si>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</si>
  <si>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</si>
  <si>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</si>
  <si>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</si>
  <si>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</si>
  <si>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</si>
  <si>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</si>
  <si>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</si>
  <si>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</si>
  <si>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</si>
  <si>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</si>
  <si>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</si>
  <si>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</si>
  <si>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</si>
  <si>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</si>
  <si>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</si>
  <si>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</si>
  <si>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</si>
  <si>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</si>
  <si>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</si>
  <si>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</si>
  <si>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</si>
  <si>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</si>
  <si>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</si>
  <si>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</si>
  <si>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</si>
  <si>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</si>
  <si>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</si>
  <si>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</si>
  <si>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</si>
  <si>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</si>
  <si>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</si>
  <si>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</si>
  <si>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</si>
  <si>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</si>
  <si>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</si>
  <si>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</si>
  <si>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</si>
  <si>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</si>
  <si>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</si>
  <si>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</si>
  <si>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</si>
  <si>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</si>
  <si>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</si>
  <si>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</si>
  <si>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</si>
  <si>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</si>
  <si>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</si>
  <si>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</si>
  <si>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</si>
  <si>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</si>
  <si>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</si>
  <si>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</si>
  <si>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</si>
  <si>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</si>
  <si>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</si>
  <si>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</si>
  <si>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</si>
  <si>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</si>
  <si>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</si>
  <si>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</si>
  <si>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</si>
  <si>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</si>
  <si>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</si>
  <si>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</si>
  <si>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</si>
  <si>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</si>
  <si>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</si>
  <si>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</si>
  <si>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</si>
  <si>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</si>
  <si>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</si>
  <si>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</si>
  <si>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</si>
  <si>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</si>
  <si>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</si>
  <si>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</si>
  <si>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</si>
  <si>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</si>
  <si>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</si>
  <si>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</si>
  <si>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</si>
  <si>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</si>
  <si>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</si>
  <si>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</si>
  <si>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</si>
  <si>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</si>
  <si>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</si>
  <si>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</si>
  <si>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</si>
  <si>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</si>
  <si>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</si>
  <si>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</si>
  <si>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</si>
  <si>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</si>
  <si>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</si>
  <si>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</si>
  <si>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</si>
  <si>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</si>
  <si>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</si>
  <si>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</si>
  <si>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</si>
  <si>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</si>
  <si>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</si>
  <si>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</si>
  <si>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</si>
  <si>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</si>
  <si>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</si>
  <si>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</si>
  <si>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</si>
  <si>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</si>
  <si>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</si>
  <si>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</si>
  <si>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</si>
  <si>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</si>
  <si>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</si>
  <si>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</si>
  <si>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</si>
  <si>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</si>
  <si>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</si>
  <si>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</si>
  <si>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</si>
  <si>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</si>
  <si>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</si>
  <si>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</si>
  <si>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</si>
  <si>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</si>
  <si>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</si>
  <si>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</si>
  <si>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</si>
  <si>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</si>
  <si>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</si>
  <si>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</si>
  <si>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</si>
  <si>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</si>
  <si>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</si>
  <si>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</si>
  <si>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</si>
  <si>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</si>
  <si>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</si>
  <si>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</si>
  <si>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</si>
  <si>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</si>
  <si>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</si>
  <si>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</si>
  <si>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</si>
  <si>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</si>
  <si>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</si>
  <si>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</si>
  <si>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</si>
  <si>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</si>
  <si>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</si>
  <si>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</si>
  <si>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</si>
  <si>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</si>
  <si>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</si>
  <si>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</si>
  <si>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</si>
  <si>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</si>
  <si>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</si>
  <si>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</si>
  <si>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</si>
  <si>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</si>
  <si>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</si>
  <si>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</si>
  <si>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</si>
  <si>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</si>
  <si>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</si>
  <si>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</si>
  <si>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</si>
  <si>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</si>
  <si>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</si>
  <si>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</si>
  <si>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</si>
  <si>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</si>
  <si>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</si>
  <si>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</si>
  <si>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</si>
  <si>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</si>
  <si>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</si>
  <si>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</si>
  <si>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</si>
  <si>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</si>
  <si>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</si>
  <si>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</si>
  <si>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</si>
  <si>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</si>
  <si>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</si>
  <si>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</si>
  <si>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</si>
  <si>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</si>
  <si>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</si>
  <si>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</si>
  <si>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</si>
  <si>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</si>
  <si>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</si>
  <si>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</si>
  <si>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</si>
  <si>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</si>
  <si>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</si>
  <si>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</si>
  <si>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</si>
  <si>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</si>
  <si>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</si>
  <si>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</si>
  <si>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</si>
  <si>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</si>
  <si>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</si>
  <si>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</si>
  <si>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</si>
  <si>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</si>
  <si>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</si>
  <si>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</si>
  <si>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</si>
  <si>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</si>
  <si>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</si>
  <si>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</si>
  <si>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</si>
  <si>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</si>
  <si>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</si>
  <si>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</si>
  <si>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</si>
  <si>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</si>
  <si>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</si>
  <si>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</si>
  <si>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</si>
  <si>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</si>
  <si>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</si>
  <si>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</si>
  <si>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</si>
  <si>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</si>
  <si>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</si>
  <si>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</si>
  <si>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</si>
  <si>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</si>
  <si>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</si>
  <si>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</si>
  <si>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</si>
  <si>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</si>
  <si>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</si>
  <si>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</si>
  <si>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</si>
  <si>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</si>
  <si>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</si>
  <si>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</si>
  <si>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</si>
  <si>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</si>
  <si>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</si>
  <si>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</si>
  <si>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</si>
  <si>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</si>
  <si>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</si>
  <si>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</si>
  <si>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</si>
  <si>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</si>
  <si>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</si>
  <si>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</si>
  <si>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</si>
  <si>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</si>
  <si>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</si>
  <si>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</si>
  <si>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</si>
  <si>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</si>
  <si>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</si>
  <si>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</si>
  <si>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</si>
  <si>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</si>
  <si>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</si>
  <si>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</si>
  <si>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</si>
  <si>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</si>
  <si>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</si>
  <si>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</si>
  <si>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</si>
  <si>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</si>
  <si>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</si>
  <si>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</si>
  <si>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</si>
  <si>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</si>
  <si>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</si>
  <si>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</si>
  <si>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</si>
  <si>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</si>
  <si>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</si>
  <si>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</si>
  <si>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</si>
  <si>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</si>
  <si>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</si>
  <si>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</si>
  <si>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</si>
  <si>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</si>
  <si>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</si>
  <si>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</si>
  <si>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</si>
  <si>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</si>
  <si>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</si>
  <si>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</si>
  <si>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</si>
  <si>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</si>
  <si>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</si>
  <si>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</si>
  <si>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</si>
  <si>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</si>
  <si>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</si>
  <si>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</si>
  <si>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</si>
  <si>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</si>
  <si>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</si>
  <si>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</si>
  <si>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</si>
  <si>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</si>
  <si>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</si>
  <si>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</si>
  <si>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</si>
  <si>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</si>
  <si>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</si>
  <si>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</si>
  <si>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</si>
  <si>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</si>
  <si>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</si>
  <si>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</si>
  <si>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</si>
  <si>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</si>
  <si>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</si>
  <si>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</si>
  <si>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</si>
  <si>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</si>
  <si>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</si>
  <si>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</si>
  <si>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</si>
  <si>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</si>
  <si>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</si>
  <si>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</si>
  <si>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</si>
  <si>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</si>
  <si>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</si>
  <si>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</si>
  <si>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</si>
  <si>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</si>
  <si>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</si>
  <si>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</si>
  <si>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</si>
  <si>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</si>
  <si>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</si>
  <si>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</si>
  <si>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</si>
  <si>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</si>
  <si>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</si>
  <si>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</si>
  <si>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</si>
  <si>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</si>
  <si>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</si>
  <si>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</si>
  <si>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</si>
  <si>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</si>
  <si>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</si>
  <si>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</si>
  <si>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</si>
  <si>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</si>
  <si>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</si>
  <si>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</si>
  <si>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</si>
  <si>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</si>
  <si>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</si>
  <si>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</si>
  <si>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</si>
  <si>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</si>
  <si>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</si>
  <si>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</si>
  <si>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</si>
  <si>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</si>
  <si>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</si>
  <si>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</si>
  <si>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</si>
  <si>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</si>
  <si>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</si>
  <si>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</si>
  <si>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</si>
  <si>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</si>
  <si>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</si>
  <si>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</si>
  <si>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</si>
  <si>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</si>
  <si>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</si>
  <si>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</si>
  <si>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</si>
  <si>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</si>
  <si>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</si>
  <si>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</si>
  <si>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</si>
  <si>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</si>
  <si>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</si>
  <si>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</si>
  <si>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</si>
  <si>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</si>
  <si>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</si>
  <si>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</si>
  <si>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</si>
  <si>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</si>
  <si>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</si>
  <si>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</si>
  <si>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</si>
  <si>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</si>
  <si>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</si>
  <si>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</si>
  <si>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</si>
  <si>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</si>
  <si>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</si>
  <si>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</si>
  <si>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</si>
  <si>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</si>
  <si>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</si>
  <si>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</si>
  <si>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</si>
  <si>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</si>
  <si>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</si>
  <si>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</si>
  <si>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</si>
  <si>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</si>
  <si>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</si>
  <si>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</si>
  <si>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</si>
  <si>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</si>
  <si>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</si>
  <si>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</si>
  <si>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</si>
  <si>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</si>
  <si>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</si>
  <si>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</si>
  <si>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</si>
  <si>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</si>
  <si>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</si>
  <si>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</si>
  <si>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</si>
  <si>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</si>
  <si>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</si>
  <si>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</si>
  <si>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</si>
  <si>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</si>
  <si>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</si>
  <si>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</si>
  <si>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</si>
  <si>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</si>
  <si>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</si>
  <si>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</si>
  <si>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</si>
  <si>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</si>
  <si>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</si>
  <si>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</si>
  <si>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</si>
  <si>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</si>
  <si>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</si>
  <si>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</si>
  <si>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</si>
  <si>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</si>
  <si>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</si>
  <si>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</si>
  <si>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</si>
  <si>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</si>
  <si>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</si>
  <si>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</si>
  <si>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</si>
  <si>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</si>
  <si>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</si>
  <si>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</si>
  <si>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</si>
  <si>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</si>
  <si>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</si>
  <si>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</si>
  <si>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</si>
  <si>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</si>
  <si>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</si>
  <si>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</si>
  <si>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</si>
  <si>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</si>
  <si>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</si>
  <si>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</si>
  <si>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</si>
  <si>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</si>
  <si>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</si>
  <si>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</si>
  <si>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</si>
  <si>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</si>
  <si>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</si>
  <si>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</si>
  <si>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</si>
  <si>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</si>
  <si>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</si>
  <si>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</si>
  <si>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</si>
  <si>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</si>
  <si>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</si>
  <si>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</si>
  <si>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</si>
  <si>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</si>
  <si>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</si>
  <si>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</si>
  <si>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</si>
  <si>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</si>
  <si>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</si>
  <si>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</si>
  <si>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</si>
  <si>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</si>
  <si>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</si>
  <si>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</si>
  <si>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</si>
  <si>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</si>
  <si>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</si>
  <si>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</si>
  <si>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</si>
  <si>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</si>
  <si>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</si>
  <si>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</si>
  <si>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</si>
  <si>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</si>
  <si>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</si>
  <si>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</si>
  <si>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</si>
  <si>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</si>
  <si>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</si>
  <si>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</si>
  <si>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</si>
  <si>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</si>
  <si>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</si>
  <si>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</si>
  <si>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</si>
  <si>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</si>
  <si>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</si>
  <si>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</si>
  <si>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</si>
  <si>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</si>
  <si>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</si>
  <si>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</si>
  <si>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</si>
  <si>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</si>
  <si>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</si>
  <si>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</si>
  <si>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</si>
  <si>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</si>
  <si>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</si>
  <si>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</si>
  <si>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</si>
  <si>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</si>
  <si>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</si>
  <si>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</si>
  <si>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</si>
  <si>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</si>
  <si>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</si>
  <si>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</si>
  <si>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</si>
  <si>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</si>
  <si>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</si>
  <si>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</si>
  <si>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</si>
  <si>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</si>
  <si>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</si>
  <si>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</si>
  <si>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</si>
  <si>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</si>
  <si>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</si>
  <si>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</si>
  <si>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</si>
  <si>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</si>
  <si>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</si>
  <si>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</si>
  <si>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</si>
  <si>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</si>
  <si>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</si>
  <si>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</si>
  <si>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</si>
  <si>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</si>
  <si>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</si>
  <si>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</si>
  <si>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</si>
  <si>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</si>
  <si>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</si>
  <si>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</si>
  <si>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</si>
  <si>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</si>
  <si>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</si>
  <si>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</si>
  <si>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</si>
  <si>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</si>
  <si>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</si>
  <si>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</si>
  <si>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</si>
  <si>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</si>
  <si>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</si>
  <si>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</si>
  <si>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</si>
  <si>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</si>
  <si>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</si>
  <si>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</si>
  <si>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</si>
  <si>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</si>
  <si>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</si>
  <si>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</si>
  <si>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</si>
  <si>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</si>
  <si>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</si>
  <si>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</si>
  <si>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</si>
  <si>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</si>
  <si>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</si>
  <si>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</si>
  <si>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</si>
  <si>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</si>
  <si>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</si>
  <si>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</si>
  <si>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</si>
  <si>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</si>
  <si>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</si>
  <si>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</si>
  <si>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</si>
  <si>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</si>
  <si>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</si>
  <si>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</si>
  <si>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</si>
  <si>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</si>
  <si>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</si>
  <si>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</si>
  <si>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</si>
  <si>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</si>
  <si>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</si>
  <si>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</si>
  <si>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</si>
  <si>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</si>
  <si>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</si>
  <si>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</si>
  <si>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</si>
  <si>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</si>
  <si>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</si>
  <si>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</si>
  <si>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</si>
  <si>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</si>
  <si>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</si>
  <si>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</si>
  <si>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</si>
  <si>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</si>
  <si>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</si>
  <si>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</si>
  <si>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</si>
  <si>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</si>
  <si>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</si>
  <si>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</si>
  <si>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</si>
  <si>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</si>
  <si>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</si>
  <si>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</si>
  <si>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</si>
  <si>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</si>
  <si>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</si>
  <si>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</si>
  <si>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</si>
  <si>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</si>
  <si>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</si>
  <si>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</si>
  <si>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</si>
  <si>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</si>
  <si>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</si>
  <si>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</si>
  <si>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</si>
  <si>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</si>
  <si>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</si>
  <si>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</si>
  <si>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</si>
  <si>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</si>
  <si>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</si>
  <si>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</si>
  <si>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</si>
  <si>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</si>
  <si>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</si>
  <si>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</si>
  <si>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</si>
  <si>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</si>
  <si>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</si>
  <si>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</si>
  <si>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</si>
  <si>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</si>
  <si>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</si>
  <si>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</si>
  <si>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</si>
  <si>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</si>
  <si>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</si>
  <si>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</si>
  <si>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</si>
  <si>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</si>
  <si>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</si>
  <si>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</si>
  <si>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</si>
  <si>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</si>
  <si>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</si>
  <si>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</si>
  <si>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</si>
  <si>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</si>
  <si>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</si>
  <si>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</si>
  <si>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</si>
  <si>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</si>
  <si>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</si>
  <si>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</si>
  <si>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</si>
  <si>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</si>
  <si>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</si>
  <si>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</si>
  <si>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</si>
  <si>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</si>
  <si>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</si>
  <si>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</si>
  <si>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</si>
  <si>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</si>
  <si>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</si>
  <si>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</si>
  <si>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</si>
  <si>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</si>
  <si>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</si>
  <si>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</si>
  <si>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</si>
  <si>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</si>
  <si>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</si>
  <si>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</si>
  <si>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</si>
  <si>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</si>
  <si>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</si>
  <si>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</si>
  <si>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</si>
  <si>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</si>
  <si>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</si>
  <si>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</si>
  <si>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</si>
  <si>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</si>
  <si>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</si>
  <si>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</si>
  <si>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</si>
  <si>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</si>
  <si>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</si>
  <si>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</si>
  <si>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</si>
  <si>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</si>
  <si>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</si>
  <si>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</si>
  <si>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</si>
  <si>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</si>
  <si>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</si>
  <si>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</si>
  <si>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</si>
  <si>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</si>
  <si>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</si>
  <si>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</si>
  <si>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</si>
  <si>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</si>
  <si>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</si>
  <si>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</si>
  <si>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</si>
  <si>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</si>
  <si>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</si>
  <si>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</si>
  <si>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</si>
  <si>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</si>
  <si>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</si>
  <si>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</si>
  <si>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</si>
  <si>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</si>
  <si>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</si>
  <si>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</si>
  <si>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</si>
  <si>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</si>
  <si>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</si>
  <si>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</si>
  <si>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</si>
  <si>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</si>
  <si>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</si>
  <si>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</si>
  <si>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</si>
  <si>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</si>
  <si>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</si>
  <si>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</si>
  <si>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</si>
  <si>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</si>
  <si>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</si>
  <si>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</si>
  <si>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</si>
  <si>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</si>
  <si>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</si>
  <si>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</si>
  <si>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</si>
  <si>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</si>
  <si>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</si>
  <si>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</si>
  <si>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</si>
  <si>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</si>
  <si>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</si>
  <si>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</si>
  <si>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</si>
  <si>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</si>
  <si>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</si>
  <si>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</si>
  <si>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</si>
  <si>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</si>
  <si>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</si>
  <si>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</si>
  <si>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</si>
  <si>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</si>
  <si>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</si>
  <si>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</si>
  <si>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</si>
  <si>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</si>
  <si>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</si>
  <si>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</si>
  <si>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</si>
  <si>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</si>
  <si>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</si>
  <si>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</si>
  <si>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</si>
  <si>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</si>
  <si>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</si>
  <si>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</si>
  <si>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</si>
  <si>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</si>
  <si>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</si>
  <si>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</si>
  <si>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</si>
  <si>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</si>
  <si>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</si>
  <si>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</si>
  <si>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</si>
  <si>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</si>
  <si>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</si>
  <si>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</si>
  <si>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</si>
  <si>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</si>
  <si>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</si>
  <si>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</si>
  <si>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</si>
  <si>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</si>
  <si>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</si>
  <si>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</si>
  <si>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</si>
  <si>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</si>
  <si>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</si>
  <si>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</si>
  <si>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</si>
  <si>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</si>
  <si>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</si>
  <si>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</si>
  <si>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</si>
  <si>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</si>
  <si>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</si>
  <si>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</si>
  <si>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</si>
  <si>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</si>
  <si>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</si>
  <si>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</si>
  <si>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</si>
  <si>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</si>
  <si>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</si>
  <si>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</si>
  <si>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</si>
  <si>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</si>
  <si>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</si>
  <si>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</si>
  <si>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</si>
  <si>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</si>
  <si>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</si>
  <si>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</si>
  <si>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</si>
  <si>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</si>
  <si>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</si>
  <si>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</si>
  <si>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</si>
  <si>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</si>
  <si>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</si>
  <si>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</si>
  <si>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</si>
  <si>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</si>
  <si>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</si>
  <si>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</si>
  <si>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</si>
  <si>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</si>
  <si>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</si>
  <si>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</si>
  <si>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</si>
  <si>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</si>
  <si>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</si>
  <si>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</si>
  <si>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</si>
  <si>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</si>
  <si>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</si>
  <si>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</si>
  <si>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</si>
  <si>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</si>
  <si>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</si>
  <si>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</si>
  <si>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</si>
  <si>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</si>
  <si>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</si>
  <si>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</si>
  <si>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</si>
  <si>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</si>
  <si>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</si>
  <si>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</si>
  <si>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</si>
  <si>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</si>
  <si>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</si>
  <si>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</si>
  <si>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</si>
  <si>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</si>
  <si>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</si>
  <si>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</si>
  <si>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</si>
  <si>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</si>
  <si>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</si>
  <si>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</si>
  <si>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</si>
  <si>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</si>
  <si>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</si>
  <si>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</si>
  <si>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</si>
  <si>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</si>
  <si>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</si>
  <si>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</si>
  <si>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</si>
  <si>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</si>
  <si>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</si>
  <si>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</si>
  <si>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</si>
  <si>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</si>
  <si>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</si>
  <si>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</si>
  <si>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</si>
  <si>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</si>
  <si>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</si>
  <si>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</si>
  <si>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</si>
  <si>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</si>
  <si>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</si>
  <si>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</si>
  <si>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</si>
  <si>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</si>
  <si>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</si>
  <si>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</si>
  <si>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</si>
  <si>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</si>
  <si>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</si>
  <si>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</si>
  <si>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</si>
  <si>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</si>
  <si>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</si>
  <si>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</si>
  <si>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</si>
  <si>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</si>
  <si>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</si>
  <si>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</si>
  <si>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</si>
  <si>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</si>
  <si>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</si>
  <si>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</si>
  <si>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</si>
  <si>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</si>
  <si>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</si>
  <si>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</si>
  <si>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</si>
  <si>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</si>
  <si>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</si>
  <si>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</si>
  <si>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</si>
  <si>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</si>
  <si>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</si>
  <si>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</si>
  <si>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</si>
  <si>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</si>
  <si>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</si>
  <si>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</si>
  <si>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</si>
  <si>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</si>
  <si>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</si>
  <si>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</si>
  <si>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</si>
  <si>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</si>
  <si>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</si>
  <si>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</si>
  <si>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</si>
  <si>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</si>
  <si>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</si>
  <si>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</si>
  <si>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</si>
  <si>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</si>
  <si>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</si>
  <si>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</si>
  <si>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</si>
  <si>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</si>
  <si>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</si>
  <si>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</si>
  <si>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</si>
  <si>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</si>
  <si>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</si>
  <si>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</si>
  <si>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</si>
  <si>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</si>
  <si>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</si>
  <si>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</si>
  <si>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</si>
  <si>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</si>
  <si>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</si>
  <si>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</si>
  <si>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</si>
  <si>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</si>
  <si>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</si>
  <si>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</si>
  <si>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</si>
  <si>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</si>
  <si>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</si>
  <si>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</si>
  <si>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</si>
  <si>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</si>
  <si>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</si>
  <si>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</si>
  <si>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</si>
  <si>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</si>
  <si>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</si>
  <si>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</si>
  <si>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</si>
  <si>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</si>
  <si>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</si>
  <si>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</si>
  <si>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</si>
  <si>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</si>
  <si>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</si>
  <si>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</si>
  <si>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</si>
  <si>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</si>
  <si>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</si>
  <si>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</si>
  <si>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</si>
  <si>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</si>
  <si>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</si>
  <si>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</si>
  <si>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</si>
  <si>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</si>
  <si>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</si>
  <si>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</si>
  <si>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</si>
  <si>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</si>
  <si>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</si>
  <si>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</si>
  <si>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</si>
  <si>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</si>
  <si>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</si>
  <si>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</si>
  <si>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</si>
  <si>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</si>
  <si>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</si>
  <si>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</si>
  <si>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</si>
  <si>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</si>
  <si>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</si>
  <si>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</si>
  <si>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</si>
  <si>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</si>
  <si>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</si>
  <si>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</si>
  <si>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</si>
  <si>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</si>
  <si>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</si>
  <si>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</si>
  <si>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</si>
  <si>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</si>
  <si>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</si>
  <si>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</si>
  <si>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</si>
  <si>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</si>
  <si>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</si>
  <si>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</si>
  <si>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</si>
  <si>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</si>
  <si>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</si>
  <si>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</si>
  <si>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</si>
  <si>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</si>
  <si>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</si>
  <si>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</si>
  <si>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</si>
  <si>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</si>
  <si>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</si>
  <si>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</si>
  <si>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</si>
  <si>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</si>
  <si>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</si>
  <si>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</si>
  <si>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</si>
  <si>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</si>
  <si>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</si>
  <si>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</si>
  <si>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</si>
  <si>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</si>
  <si>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</si>
  <si>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</si>
  <si>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</si>
  <si>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</si>
  <si>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</si>
  <si>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</si>
  <si>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</si>
  <si>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</si>
  <si>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</si>
  <si>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</si>
  <si>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</si>
  <si>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</si>
  <si>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</si>
  <si>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</si>
  <si>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</si>
  <si>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</si>
  <si>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</si>
  <si>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</si>
  <si>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</si>
  <si>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</si>
  <si>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</si>
  <si>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</si>
  <si>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</si>
  <si>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</si>
  <si>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</si>
  <si>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</si>
  <si>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</si>
  <si>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</si>
  <si>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</si>
  <si>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</si>
  <si>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</si>
  <si>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</si>
  <si>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</si>
  <si>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</si>
  <si>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</si>
  <si>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</si>
  <si>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</si>
  <si>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</si>
  <si>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</si>
  <si>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</si>
  <si>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</si>
  <si>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</si>
  <si>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</si>
  <si>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</si>
  <si>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</si>
  <si>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</si>
  <si>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</si>
  <si>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</si>
  <si>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</si>
  <si>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</si>
  <si>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</si>
  <si>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</si>
  <si>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</si>
  <si>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</si>
  <si>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</si>
  <si>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</si>
  <si>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</si>
  <si>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</si>
  <si>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</si>
  <si>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</si>
  <si>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</si>
  <si>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</si>
  <si>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</si>
  <si>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</si>
  <si>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</si>
  <si>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</si>
  <si>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</si>
  <si>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</si>
  <si>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</si>
  <si>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</si>
  <si>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</si>
  <si>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</si>
  <si>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</si>
  <si>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</si>
  <si>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</si>
  <si>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</si>
  <si>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</si>
  <si>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</si>
  <si>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</si>
  <si>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</si>
  <si>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</si>
  <si>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</si>
  <si>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</si>
  <si>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</si>
  <si>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</si>
  <si>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</si>
  <si>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</si>
  <si>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</si>
  <si>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</si>
  <si>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</si>
  <si>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</si>
  <si>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</si>
  <si>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</si>
  <si>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</si>
  <si>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</si>
  <si>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</si>
  <si>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</si>
  <si>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</si>
  <si>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</si>
  <si>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</si>
  <si>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</si>
  <si>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</si>
  <si>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</si>
  <si>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</si>
  <si>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</si>
  <si>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</si>
  <si>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</si>
  <si>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</si>
  <si>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</si>
  <si>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</si>
  <si>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</si>
  <si>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</si>
  <si>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</si>
  <si>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</si>
  <si>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</si>
  <si>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</si>
  <si>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</si>
  <si>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</si>
  <si>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</si>
  <si>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</si>
  <si>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</si>
  <si>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</si>
  <si>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</si>
  <si>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</si>
  <si>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</si>
  <si>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</si>
  <si>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</si>
  <si>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</si>
  <si>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</si>
  <si>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</si>
  <si>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</si>
  <si>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</si>
  <si>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</si>
  <si>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</si>
  <si>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</si>
  <si>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</si>
  <si>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</si>
  <si>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</si>
  <si>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</si>
  <si>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</si>
  <si>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</si>
  <si>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</si>
  <si>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</si>
  <si>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</si>
  <si>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</si>
  <si>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</si>
  <si>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</si>
  <si>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</si>
  <si>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</si>
  <si>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</si>
  <si>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</si>
  <si>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</si>
  <si>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</si>
  <si>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</si>
  <si>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</si>
  <si>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</si>
  <si>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</si>
  <si>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</si>
  <si>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</si>
  <si>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</si>
  <si>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</si>
  <si>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</si>
  <si>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</si>
  <si>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</si>
  <si>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</si>
  <si>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</si>
  <si>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</si>
  <si>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</si>
  <si>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</si>
  <si>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</si>
  <si>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</si>
  <si>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</si>
  <si>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</si>
  <si>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</si>
  <si>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</si>
  <si>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</si>
  <si>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</si>
  <si>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</si>
  <si>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</si>
  <si>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</si>
  <si>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</si>
  <si>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</si>
  <si>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</si>
  <si>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</si>
  <si>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</si>
  <si>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</si>
  <si>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</si>
  <si>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</si>
  <si>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</si>
  <si>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</si>
  <si>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</si>
  <si>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</si>
  <si>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</si>
  <si>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</si>
  <si>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</si>
  <si>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</si>
  <si>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</si>
  <si>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</si>
  <si>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</si>
  <si>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</si>
  <si>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</si>
  <si>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</si>
  <si>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</si>
  <si>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</si>
  <si>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</si>
  <si>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</si>
  <si>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</si>
  <si>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</si>
  <si>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</si>
  <si>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</si>
  <si>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</si>
  <si>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</si>
  <si>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</si>
  <si>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</si>
  <si>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</si>
  <si>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</si>
  <si>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</si>
  <si>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</si>
  <si>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</si>
  <si>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</si>
  <si>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</si>
  <si>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</si>
  <si>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</si>
  <si>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</si>
  <si>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</si>
  <si>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</si>
  <si>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</si>
  <si>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</si>
  <si>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</si>
  <si>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</si>
  <si>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</si>
  <si>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</si>
  <si>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</si>
  <si>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</si>
  <si>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</si>
  <si>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</si>
  <si>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</si>
  <si>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</si>
  <si>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</si>
  <si>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</si>
  <si>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</si>
  <si>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</si>
  <si>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</si>
  <si>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</si>
  <si>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</si>
  <si>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</si>
  <si>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</si>
  <si>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</si>
  <si>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</si>
  <si>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</si>
  <si>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</si>
  <si>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</si>
  <si>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</si>
  <si>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</si>
  <si>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</si>
  <si>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</si>
  <si>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</si>
  <si>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</si>
  <si>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</si>
  <si>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</si>
  <si>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</si>
  <si>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</si>
  <si>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</si>
  <si>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</si>
  <si>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</si>
  <si>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</si>
  <si>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</si>
  <si>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</si>
  <si>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</si>
  <si>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</si>
  <si>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</si>
  <si>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</si>
  <si>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</si>
  <si>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</si>
  <si>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</si>
  <si>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</si>
  <si>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</si>
  <si>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</si>
  <si>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</si>
  <si>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</si>
  <si>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</si>
  <si>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</si>
  <si>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</si>
  <si>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</si>
  <si>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</si>
  <si>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</si>
  <si>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</si>
  <si>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</si>
  <si>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</si>
  <si>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</si>
  <si>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</si>
  <si>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</si>
  <si>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</si>
  <si>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</si>
  <si>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</si>
  <si>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</si>
  <si>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</si>
  <si>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</si>
  <si>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</si>
  <si>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</si>
  <si>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</si>
  <si>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</si>
  <si>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</si>
  <si>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</si>
  <si>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</si>
  <si>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</si>
  <si>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</si>
  <si>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</si>
  <si>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</si>
  <si>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</si>
  <si>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</si>
  <si>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</si>
  <si>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</si>
  <si>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</si>
  <si>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</si>
  <si>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</si>
  <si>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</si>
  <si>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</si>
  <si>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</si>
  <si>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</si>
  <si>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</si>
  <si>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</si>
  <si>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</si>
  <si>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</si>
  <si>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</si>
  <si>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</si>
  <si>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</si>
  <si>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</si>
  <si>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</si>
  <si>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</si>
  <si>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</si>
  <si>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</si>
  <si>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</si>
  <si>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</si>
  <si>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</si>
  <si>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</si>
  <si>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</si>
  <si>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</si>
  <si>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</si>
  <si>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</si>
  <si>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</si>
  <si>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</si>
  <si>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</si>
  <si>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</si>
  <si>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</si>
  <si>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</si>
  <si>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</si>
  <si>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</si>
  <si>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</si>
  <si>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</si>
  <si>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</si>
  <si>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</si>
  <si>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</si>
  <si>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</si>
  <si>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</si>
  <si>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</si>
  <si>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</si>
  <si>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</si>
  <si>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</si>
  <si>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</si>
  <si>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</si>
  <si>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</si>
  <si>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</si>
  <si>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</si>
  <si>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</si>
  <si>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</si>
  <si>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</si>
  <si>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</si>
  <si>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</si>
  <si>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</si>
  <si>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</si>
  <si>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</si>
  <si>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</si>
  <si>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</si>
  <si>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</si>
  <si>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</si>
  <si>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</si>
  <si>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</si>
  <si>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</si>
  <si>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</si>
  <si>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</si>
  <si>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</si>
  <si>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</si>
  <si>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</si>
  <si>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</si>
  <si>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</si>
  <si>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</si>
  <si>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</si>
  <si>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</si>
  <si>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</si>
  <si>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</si>
  <si>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</si>
  <si>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</si>
  <si>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</si>
  <si>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</si>
  <si>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</si>
  <si>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</si>
  <si>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</si>
  <si>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</si>
  <si>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</si>
  <si>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</si>
  <si>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</si>
  <si>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</si>
  <si>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</si>
  <si>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</si>
  <si>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</si>
  <si>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</si>
  <si>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</si>
  <si>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</si>
  <si>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</si>
  <si>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</si>
  <si>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</si>
  <si>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</si>
  <si>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</si>
  <si>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</si>
  <si>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</si>
  <si>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</si>
  <si>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</si>
  <si>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</si>
  <si>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</si>
  <si>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</si>
  <si>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</si>
  <si>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</si>
  <si>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</si>
  <si>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</si>
  <si>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</si>
  <si>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</si>
  <si>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</si>
  <si>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</si>
  <si>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</si>
  <si>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</si>
  <si>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</si>
  <si>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</si>
  <si>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</si>
  <si>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</si>
  <si>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</si>
  <si>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</si>
  <si>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</si>
  <si>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</si>
  <si>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</si>
  <si>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</si>
  <si>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</si>
  <si>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</si>
  <si>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</si>
  <si>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</si>
  <si>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</si>
  <si>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</si>
  <si>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</si>
  <si>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</si>
  <si>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</si>
  <si>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</si>
  <si>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</si>
  <si>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</si>
  <si>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</si>
  <si>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</si>
  <si>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</si>
  <si>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</si>
  <si>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</si>
  <si>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</si>
  <si>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</si>
  <si>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</si>
  <si>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</si>
  <si>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</si>
  <si>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</si>
  <si>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</si>
  <si>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</si>
  <si>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</si>
  <si>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</si>
  <si>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</si>
  <si>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</si>
  <si>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</si>
  <si>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</si>
  <si>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</si>
  <si>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</si>
  <si>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</si>
  <si>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</si>
  <si>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</si>
  <si>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</si>
  <si>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</si>
  <si>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</si>
  <si>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</si>
  <si>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</si>
  <si>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</si>
  <si>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</si>
  <si>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</si>
  <si>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</si>
  <si>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</si>
  <si>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</si>
  <si>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</si>
  <si>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</si>
  <si>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</si>
  <si>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</si>
  <si>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</si>
  <si>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</si>
  <si>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</si>
  <si>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</si>
  <si>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</si>
  <si>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</si>
  <si>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</si>
  <si>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</si>
  <si>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</si>
  <si>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</si>
  <si>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</si>
  <si>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</si>
  <si>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</si>
  <si>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</si>
  <si>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</si>
  <si>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</si>
  <si>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</si>
  <si>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</si>
  <si>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</si>
  <si>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</si>
  <si>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</si>
  <si>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</si>
  <si>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</si>
  <si>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</si>
  <si>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</si>
  <si>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</si>
  <si>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</si>
  <si>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</si>
  <si>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</si>
  <si>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</si>
  <si>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</si>
  <si>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</si>
  <si>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</si>
  <si>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</si>
  <si>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</si>
  <si>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</si>
  <si>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</si>
  <si>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</si>
  <si>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</si>
  <si>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</si>
  <si>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</si>
  <si>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</si>
  <si>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</si>
  <si>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</si>
  <si>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</si>
  <si>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</si>
  <si>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</si>
  <si>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</si>
  <si>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</si>
  <si>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</si>
  <si>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</si>
  <si>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</si>
  <si>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</si>
  <si>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</si>
  <si>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</si>
  <si>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</si>
  <si>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</si>
  <si>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</si>
  <si>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</si>
  <si>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</si>
  <si>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</si>
  <si>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</si>
  <si>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</si>
  <si>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</si>
  <si>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</si>
  <si>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</si>
  <si>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</si>
  <si>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</si>
  <si>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</si>
  <si>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</si>
  <si>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</si>
  <si>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</si>
  <si>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</si>
  <si>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</si>
  <si>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</si>
  <si>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</si>
  <si>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</si>
  <si>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</si>
  <si>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</si>
  <si>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</si>
  <si>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</si>
  <si>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</si>
  <si>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</si>
  <si>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</si>
  <si>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</si>
  <si>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</si>
  <si>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</si>
  <si>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</si>
  <si>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</si>
  <si>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</si>
  <si>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</si>
  <si>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</si>
  <si>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</si>
  <si>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</si>
  <si>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</si>
  <si>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</si>
  <si>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</si>
  <si>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</si>
  <si>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</si>
  <si>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</si>
  <si>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</si>
  <si>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</si>
  <si>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</si>
  <si>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</si>
  <si>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</si>
  <si>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</si>
  <si>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</si>
  <si>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</si>
  <si>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</si>
  <si>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</si>
  <si>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</si>
  <si>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</si>
  <si>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</si>
  <si>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</si>
  <si>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</si>
  <si>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</si>
  <si>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</si>
  <si>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</si>
  <si>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</si>
  <si>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</si>
  <si>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</si>
  <si>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</si>
  <si>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</si>
  <si>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</si>
  <si>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</si>
  <si>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</si>
  <si>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</si>
  <si>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</si>
  <si>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</si>
  <si>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</si>
  <si>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</si>
  <si>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</si>
  <si>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</si>
  <si>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</si>
  <si>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</si>
  <si>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</si>
  <si>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</si>
  <si>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</si>
  <si>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</si>
  <si>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</si>
  <si>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</si>
  <si>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</si>
  <si>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</si>
  <si>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</si>
  <si>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</si>
  <si>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</si>
  <si>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</si>
  <si>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</si>
  <si>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</si>
  <si>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</si>
  <si>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</si>
  <si>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</si>
  <si>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</si>
  <si>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</si>
  <si>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</si>
  <si>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</si>
  <si>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</si>
  <si>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</si>
  <si>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</si>
  <si>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</si>
  <si>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</si>
  <si>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</si>
  <si>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</si>
  <si>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</si>
  <si>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</si>
  <si>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</si>
  <si>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</si>
  <si>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</si>
  <si>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</si>
  <si>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</si>
  <si>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</si>
  <si>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</si>
  <si>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</si>
  <si>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</si>
  <si>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</si>
  <si>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</si>
  <si>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</si>
  <si>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</si>
  <si>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</si>
  <si>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</si>
  <si>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</si>
  <si>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</si>
  <si>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</si>
  <si>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</si>
  <si>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</si>
  <si>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</si>
  <si>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</si>
  <si>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</si>
  <si>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</si>
  <si>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</si>
  <si>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</si>
  <si>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</si>
  <si>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</si>
  <si>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</si>
  <si>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</si>
  <si>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</si>
  <si>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</si>
  <si>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</si>
  <si>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</si>
  <si>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</si>
  <si>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</si>
  <si>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</si>
  <si>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</si>
  <si>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</si>
  <si>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</si>
  <si>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</si>
  <si>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</si>
  <si>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</si>
  <si>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</si>
  <si>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</si>
  <si>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</si>
  <si>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</si>
  <si>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</si>
  <si>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</si>
  <si>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</si>
  <si>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</si>
  <si>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</si>
  <si>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</si>
  <si>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</si>
  <si>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</si>
  <si>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</si>
  <si>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</si>
  <si>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</si>
  <si>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</si>
  <si>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</si>
  <si>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</si>
  <si>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</si>
  <si>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</si>
  <si>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</si>
  <si>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</si>
  <si>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</si>
  <si>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</si>
  <si>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</si>
  <si>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</si>
  <si>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</si>
  <si>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</si>
  <si>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</si>
  <si>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</si>
  <si>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</si>
  <si>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</si>
  <si>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</si>
  <si>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</si>
  <si>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</si>
  <si>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</si>
  <si>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</si>
  <si>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</si>
  <si>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</si>
  <si>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</si>
  <si>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</si>
  <si>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</si>
  <si>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</si>
  <si>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</si>
  <si>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</si>
  <si>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</si>
  <si>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</si>
  <si>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</si>
  <si>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</si>
  <si>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</si>
  <si>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</si>
  <si>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</si>
  <si>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</si>
  <si>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</si>
  <si>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</si>
  <si>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</si>
  <si>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</si>
  <si>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</si>
  <si>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</si>
  <si>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</si>
  <si>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</si>
  <si>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</si>
  <si>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</si>
  <si>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</si>
  <si>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</si>
  <si>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</si>
  <si>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</si>
  <si>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</si>
  <si>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</si>
  <si>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</si>
  <si>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</si>
  <si>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</si>
  <si>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</si>
  <si>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</si>
  <si>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</si>
  <si>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</si>
  <si>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</si>
  <si>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</si>
  <si>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</si>
  <si>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</si>
  <si>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</si>
  <si>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</si>
  <si>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</si>
  <si>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</si>
  <si>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</si>
  <si>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</si>
  <si>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</si>
  <si>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</si>
  <si>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</si>
  <si>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</si>
  <si>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</si>
  <si>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</si>
  <si>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</si>
  <si>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</si>
  <si>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</si>
  <si>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</si>
  <si>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</si>
  <si>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</si>
  <si>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</si>
  <si>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</si>
  <si>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</si>
  <si>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</si>
  <si>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</si>
  <si>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</si>
  <si>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</si>
  <si>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</si>
  <si>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</si>
  <si>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</si>
  <si>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</si>
  <si>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</si>
  <si>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</si>
  <si>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</si>
  <si>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</si>
  <si>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</si>
  <si>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</si>
  <si>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</si>
  <si>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</si>
  <si>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</si>
  <si>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</si>
  <si>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</si>
  <si>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</si>
  <si>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</si>
  <si>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</si>
  <si>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</si>
  <si>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</si>
  <si>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</si>
  <si>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</si>
  <si>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</si>
  <si>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</si>
  <si>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</si>
  <si>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</si>
  <si>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</si>
  <si>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</si>
  <si>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</si>
  <si>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</si>
  <si>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</si>
  <si>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</si>
  <si>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</si>
  <si>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</si>
  <si>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</si>
  <si>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</si>
  <si>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</si>
  <si>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</si>
  <si>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</si>
  <si>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</si>
  <si>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</si>
  <si>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</si>
  <si>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</si>
  <si>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</si>
  <si>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</si>
  <si>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</si>
  <si>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</si>
  <si>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</si>
  <si>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</si>
  <si>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</si>
  <si>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</si>
  <si>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</si>
  <si>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</si>
  <si>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</si>
  <si>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</si>
  <si>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</si>
  <si>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</si>
  <si>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</si>
  <si>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</si>
  <si>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</si>
  <si>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</si>
  <si>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</si>
  <si>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</si>
  <si>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</si>
  <si>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</si>
  <si>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</si>
  <si>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</si>
  <si>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</si>
  <si>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</si>
  <si>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</si>
  <si>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</si>
  <si>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</si>
  <si>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</si>
  <si>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</si>
  <si>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</si>
  <si>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</si>
  <si>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</si>
  <si>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</si>
  <si>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</si>
  <si>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</si>
  <si>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</si>
  <si>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</si>
  <si>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</si>
  <si>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</si>
  <si>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</si>
  <si>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</si>
  <si>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</si>
  <si>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</si>
  <si>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</si>
  <si>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</si>
  <si>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</si>
  <si>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</si>
  <si>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</si>
  <si>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</si>
  <si>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</si>
  <si>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</si>
  <si>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</si>
  <si>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</si>
  <si>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</si>
  <si>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</si>
  <si>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</si>
  <si>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</si>
  <si>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</si>
  <si>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</si>
  <si>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</si>
  <si>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</si>
  <si>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</si>
  <si>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</si>
  <si>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</si>
  <si>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</si>
  <si>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</si>
  <si>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</si>
  <si>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</si>
  <si>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</si>
  <si>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</si>
  <si>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</si>
  <si>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</si>
  <si>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</si>
  <si>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</si>
  <si>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</si>
  <si>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</si>
  <si>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</si>
  <si>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</si>
  <si>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</si>
  <si>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</si>
  <si>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</si>
  <si>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</si>
  <si>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</si>
  <si>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</si>
  <si>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</si>
  <si>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</si>
  <si>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</si>
  <si>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</si>
  <si>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</si>
  <si>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</si>
  <si>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</si>
  <si>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</si>
  <si>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</si>
  <si>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</si>
  <si>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</si>
  <si>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</si>
  <si>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</si>
  <si>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</si>
  <si>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</si>
  <si>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</si>
  <si>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</si>
  <si>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</si>
  <si>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</si>
  <si>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</si>
  <si>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</si>
  <si>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</si>
  <si>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</si>
  <si>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</si>
  <si>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</si>
  <si>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</si>
  <si>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</si>
  <si>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</si>
  <si>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</si>
  <si>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</si>
  <si>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</si>
  <si>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</si>
  <si>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</si>
  <si>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</si>
  <si>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</si>
  <si>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</si>
  <si>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</si>
  <si>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</si>
  <si>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</si>
  <si>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</si>
  <si>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</si>
  <si>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</si>
  <si>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</si>
  <si>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</si>
  <si>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</si>
  <si>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</si>
  <si>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</si>
  <si>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</si>
  <si>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</si>
  <si>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</si>
  <si>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</si>
  <si>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</si>
  <si>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</si>
  <si>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</si>
  <si>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</si>
  <si>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</si>
  <si>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</si>
  <si>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</si>
  <si>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</si>
  <si>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</si>
  <si>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</si>
  <si>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</si>
  <si>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</si>
  <si>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</si>
  <si>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</si>
  <si>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</si>
  <si>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</si>
  <si>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</si>
  <si>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</si>
  <si>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</si>
  <si>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</si>
  <si>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</si>
  <si>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</si>
  <si>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</si>
  <si>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</si>
  <si>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</si>
  <si>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</si>
  <si>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</si>
  <si>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</si>
  <si>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</si>
  <si>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</si>
  <si>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</si>
  <si>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</si>
  <si>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</si>
  <si>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</si>
  <si>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</si>
  <si>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</si>
  <si>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</si>
  <si>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</si>
  <si>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</si>
  <si>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</si>
  <si>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</si>
  <si>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</si>
  <si>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</si>
  <si>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</si>
  <si>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</si>
  <si>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</si>
  <si>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</si>
  <si>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</si>
  <si>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</si>
  <si>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</si>
  <si>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</si>
  <si>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</si>
  <si>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</si>
  <si>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</si>
  <si>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</si>
  <si>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</si>
  <si>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</si>
  <si>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</si>
  <si>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</si>
  <si>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</si>
  <si>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</si>
  <si>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</si>
  <si>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</si>
  <si>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</si>
  <si>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</si>
  <si>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</si>
  <si>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</si>
  <si>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</si>
  <si>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</si>
  <si>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</si>
  <si>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</si>
  <si>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</si>
  <si>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</si>
  <si>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</si>
  <si>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</si>
  <si>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</si>
  <si>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</si>
  <si>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</si>
  <si>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</si>
  <si>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</si>
  <si>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</si>
  <si>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</si>
  <si>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</si>
  <si>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</si>
  <si>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</si>
  <si>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</si>
  <si>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</si>
  <si>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</si>
  <si>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</si>
  <si>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</si>
  <si>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</si>
  <si>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</si>
  <si>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</si>
  <si>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</si>
  <si>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</si>
  <si>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</si>
  <si>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</si>
  <si>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</si>
  <si>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</si>
  <si>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</si>
  <si>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</si>
  <si>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</si>
  <si>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</si>
  <si>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</si>
  <si>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</si>
  <si>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</si>
  <si>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</si>
  <si>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</si>
  <si>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</si>
  <si>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</si>
  <si>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</si>
  <si>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</si>
  <si>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</si>
  <si>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</si>
  <si>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</si>
  <si>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</si>
  <si>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</si>
  <si>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</si>
  <si>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</si>
  <si>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</si>
  <si>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</si>
  <si>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</si>
  <si>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</si>
  <si>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</si>
  <si>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</si>
  <si>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</si>
  <si>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</si>
  <si>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</si>
  <si>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</si>
  <si>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</si>
  <si>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</si>
  <si>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</si>
  <si>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</si>
  <si>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</si>
  <si>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</si>
  <si>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</si>
  <si>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</si>
  <si>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</si>
  <si>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</si>
  <si>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</si>
  <si>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</si>
  <si>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</si>
  <si>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</si>
  <si>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</si>
  <si>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</si>
  <si>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</si>
  <si>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</si>
  <si>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</si>
  <si>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</si>
  <si>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</si>
  <si>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</si>
  <si>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</si>
  <si>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</si>
  <si>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</si>
  <si>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</si>
  <si>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</si>
  <si>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</si>
  <si>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</si>
  <si>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</si>
  <si>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</si>
  <si>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</si>
  <si>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</si>
  <si>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</si>
  <si>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</si>
  <si>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</si>
  <si>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</si>
  <si>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</si>
  <si>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</si>
  <si>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</si>
  <si>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</si>
  <si>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</si>
  <si>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</si>
  <si>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</si>
  <si>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</si>
  <si>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</si>
  <si>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</si>
  <si>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</si>
  <si>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</si>
  <si>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</si>
  <si>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</si>
  <si>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</si>
  <si>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</si>
  <si>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</si>
  <si>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</si>
  <si>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</si>
  <si>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</si>
  <si>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</si>
  <si>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</si>
  <si>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</si>
  <si>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</si>
  <si>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</si>
  <si>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</si>
  <si>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</si>
  <si>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</si>
  <si>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</si>
  <si>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</si>
  <si>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</si>
  <si>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</si>
  <si>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</si>
  <si>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</si>
  <si>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</si>
  <si>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</si>
  <si>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</si>
  <si>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</si>
  <si>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</si>
  <si>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</si>
  <si>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</si>
  <si>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</si>
  <si>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</si>
  <si>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</si>
  <si>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</si>
  <si>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</si>
  <si>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</si>
  <si>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</si>
  <si>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</si>
  <si>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</si>
  <si>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</si>
  <si>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</si>
  <si>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</si>
  <si>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</si>
  <si>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</si>
  <si>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</si>
  <si>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</si>
  <si>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</si>
  <si>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</si>
  <si>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</si>
  <si>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</si>
  <si>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</si>
  <si>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</si>
  <si>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</si>
  <si>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</si>
  <si>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</si>
  <si>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</si>
  <si>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</si>
  <si>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</si>
  <si>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</si>
  <si>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</si>
  <si>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</si>
  <si>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</si>
  <si>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</si>
  <si>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</si>
  <si>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</si>
  <si>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</si>
  <si>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</si>
  <si>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</si>
  <si>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</si>
  <si>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</si>
  <si>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</si>
  <si>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</si>
  <si>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</si>
  <si>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</si>
  <si>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</si>
  <si>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</si>
  <si>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</si>
  <si>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</si>
  <si>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</si>
  <si>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</si>
  <si>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</si>
  <si>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</si>
  <si>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</si>
  <si>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</si>
  <si>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</si>
  <si>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</si>
  <si>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</si>
  <si>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</si>
  <si>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</si>
  <si>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</si>
  <si>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</si>
  <si>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</si>
  <si>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</si>
  <si>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</si>
  <si>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</si>
  <si>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</si>
  <si>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</si>
  <si>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</si>
  <si>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</si>
  <si>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</si>
  <si>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</si>
  <si>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</si>
  <si>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</si>
  <si>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</si>
  <si>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</si>
  <si>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</si>
  <si>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</si>
  <si>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</si>
  <si>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</si>
  <si>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</si>
  <si>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</si>
  <si>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</si>
  <si>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</si>
  <si>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</si>
  <si>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</si>
  <si>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</si>
  <si>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</si>
  <si>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</si>
  <si>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</si>
  <si>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</si>
  <si>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</si>
  <si>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</si>
  <si>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</si>
  <si>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</si>
  <si>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</si>
  <si>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</si>
  <si>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</si>
  <si>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</si>
  <si>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</si>
  <si>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</si>
  <si>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</si>
  <si>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</si>
  <si>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</si>
  <si>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</si>
  <si>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</si>
  <si>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</si>
  <si>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</si>
  <si>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</si>
  <si>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</si>
  <si>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</si>
  <si>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</si>
  <si>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</si>
  <si>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</si>
  <si>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</si>
  <si>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</si>
  <si>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</si>
  <si>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</si>
  <si>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</si>
  <si>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</si>
  <si>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</si>
  <si>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</si>
  <si>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</si>
  <si>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</si>
  <si>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</si>
  <si>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</si>
  <si>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</si>
  <si>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</si>
  <si>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</si>
  <si>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</si>
  <si>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</si>
  <si>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</si>
  <si>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</si>
  <si>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</si>
  <si>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</si>
  <si>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</si>
  <si>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</si>
  <si>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</si>
  <si>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</si>
  <si>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</si>
  <si>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</si>
  <si>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</si>
  <si>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</si>
  <si>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</si>
  <si>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</si>
  <si>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</si>
  <si>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</si>
  <si>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</si>
  <si>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</si>
  <si>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</si>
  <si>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</si>
  <si>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</si>
  <si>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</si>
  <si>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</si>
  <si>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</si>
  <si>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</si>
  <si>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</si>
  <si>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</si>
  <si>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</si>
  <si>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</si>
  <si>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</si>
  <si>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</si>
  <si>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</si>
  <si>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</si>
  <si>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</si>
  <si>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</si>
  <si>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</si>
  <si>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</si>
  <si>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</si>
  <si>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</si>
  <si>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</si>
  <si>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</si>
  <si>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</si>
  <si>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</si>
  <si>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</si>
  <si>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</si>
  <si>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</si>
  <si>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</si>
  <si>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</si>
  <si>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</si>
  <si>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</si>
  <si>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</si>
  <si>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</si>
  <si>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</si>
  <si>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</si>
  <si>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</si>
  <si>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</si>
  <si>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</si>
  <si>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</si>
  <si>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</si>
  <si>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</si>
  <si>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</si>
  <si>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</si>
  <si>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</si>
  <si>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</si>
  <si>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</si>
  <si>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</si>
  <si>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</si>
  <si>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</si>
  <si>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</si>
  <si>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</si>
  <si>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</si>
  <si>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</si>
  <si>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</si>
  <si>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</si>
  <si>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</si>
  <si>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</si>
  <si>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</si>
  <si>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</si>
  <si>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</si>
  <si>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</si>
  <si>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</si>
  <si>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</si>
  <si>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</si>
  <si>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</si>
  <si>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</si>
  <si>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</si>
  <si>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</si>
  <si>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</si>
  <si>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</si>
  <si>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</si>
  <si>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</si>
  <si>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</si>
  <si>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</si>
  <si>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</si>
  <si>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</si>
  <si>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</si>
  <si>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</si>
  <si>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</si>
  <si>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</si>
  <si>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</si>
  <si>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</si>
  <si>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</si>
  <si>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</si>
  <si>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</si>
  <si>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</si>
  <si>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</si>
  <si>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</si>
  <si>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</si>
  <si>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</si>
  <si>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</si>
  <si>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</si>
  <si>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</si>
  <si>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</si>
  <si>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</si>
  <si>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</si>
  <si>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</si>
  <si>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</si>
  <si>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</si>
  <si>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</si>
  <si>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</si>
  <si>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</si>
  <si>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</si>
  <si>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</si>
  <si>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</si>
  <si>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</si>
  <si>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</si>
  <si>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</si>
  <si>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</si>
  <si>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</si>
  <si>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</si>
  <si>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</si>
  <si>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</si>
  <si>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</si>
  <si>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</si>
  <si>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</si>
  <si>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</si>
  <si>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</si>
  <si>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</si>
  <si>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</si>
  <si>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</si>
  <si>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</si>
  <si>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</si>
  <si>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</si>
  <si>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</si>
  <si>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</si>
  <si>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</si>
  <si>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</si>
  <si>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</si>
  <si>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</si>
  <si>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</si>
  <si>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</si>
  <si>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</si>
  <si>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</si>
  <si>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</si>
  <si>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</si>
  <si>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</si>
  <si>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</si>
  <si>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</si>
  <si>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</si>
  <si>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</si>
  <si>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</si>
  <si>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</si>
  <si>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</si>
  <si>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</si>
  <si>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</si>
  <si>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</si>
  <si>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</si>
  <si>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</si>
  <si>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</si>
  <si>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</si>
  <si>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</si>
  <si>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</si>
  <si>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</si>
  <si>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</si>
  <si>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</si>
  <si>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</si>
  <si>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</si>
  <si>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</si>
  <si>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</si>
  <si>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</si>
  <si>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</si>
  <si>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</si>
  <si>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</si>
  <si>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</si>
  <si>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</si>
  <si>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</si>
  <si>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</si>
  <si>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</si>
  <si>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</si>
  <si>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</si>
  <si>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</si>
  <si>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</si>
  <si>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</si>
  <si>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</si>
  <si>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</si>
  <si>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</si>
  <si>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</si>
  <si>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</si>
  <si>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</si>
  <si>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</si>
  <si>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</si>
  <si>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</si>
  <si>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</si>
  <si>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</si>
  <si>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</si>
  <si>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</si>
  <si>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</si>
  <si>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</si>
  <si>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</si>
  <si>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</si>
  <si>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</si>
  <si>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</si>
  <si>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</si>
  <si>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</si>
  <si>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</si>
  <si>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</si>
  <si>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</si>
  <si>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</si>
  <si>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</si>
  <si>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</si>
  <si>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</si>
  <si>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</si>
  <si>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</si>
  <si>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</si>
  <si>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</si>
  <si>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</si>
  <si>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</si>
  <si>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</si>
  <si>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</si>
  <si>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</si>
  <si>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</si>
  <si>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</si>
  <si>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</si>
  <si>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</si>
  <si>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</si>
  <si>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</si>
  <si>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</si>
  <si>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</si>
  <si>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</si>
  <si>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</si>
  <si>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</si>
  <si>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</si>
  <si>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</si>
  <si>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</si>
  <si>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</si>
  <si>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</si>
  <si>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</si>
  <si>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</si>
  <si>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</si>
  <si>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</si>
  <si>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</si>
  <si>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</si>
  <si>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</si>
  <si>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</si>
  <si>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</si>
  <si>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</si>
  <si>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</si>
  <si>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</si>
  <si>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</si>
  <si>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</si>
  <si>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</si>
  <si>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</si>
  <si>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</si>
  <si>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</si>
  <si>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</si>
  <si>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</si>
  <si>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</si>
  <si>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</si>
  <si>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</si>
  <si>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</si>
  <si>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</si>
  <si>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</si>
  <si>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</si>
  <si>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</si>
  <si>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</si>
  <si>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</si>
  <si>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</si>
  <si>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</si>
  <si>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</si>
  <si>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</si>
  <si>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</si>
  <si>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</si>
  <si>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</si>
  <si>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</si>
  <si>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</si>
  <si>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</si>
  <si>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</si>
  <si>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</si>
  <si>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</si>
  <si>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</si>
  <si>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</si>
  <si>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</si>
  <si>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</si>
  <si>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</si>
  <si>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</si>
  <si>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</si>
  <si>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</si>
  <si>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</si>
  <si>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</si>
  <si>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</si>
  <si>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</si>
  <si>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</si>
  <si>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</si>
  <si>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</si>
  <si>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</si>
  <si>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</si>
  <si>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</si>
  <si>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</si>
  <si>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</si>
  <si>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</si>
  <si>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</si>
  <si>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</si>
  <si>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</si>
  <si>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</si>
  <si>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</si>
  <si>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</si>
  <si>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</si>
  <si>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</si>
  <si>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</si>
  <si>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</si>
  <si>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</si>
  <si>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</si>
  <si>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</si>
  <si>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</si>
  <si>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</si>
  <si>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</si>
  <si>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</si>
  <si>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</si>
  <si>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</si>
  <si>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</si>
  <si>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</si>
  <si>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</si>
  <si>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</si>
  <si>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</si>
  <si>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</si>
  <si>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</si>
  <si>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</si>
  <si>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</si>
  <si>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</si>
  <si>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</si>
  <si>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</si>
  <si>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</si>
  <si>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</si>
  <si>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</si>
  <si>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</si>
  <si>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</si>
  <si>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</si>
  <si>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</si>
  <si>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</si>
  <si>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</si>
  <si>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</si>
  <si>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</si>
  <si>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</si>
  <si>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</si>
  <si>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</si>
  <si>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</si>
  <si>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</si>
  <si>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</si>
  <si>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</si>
  <si>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</si>
  <si>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</si>
  <si>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</si>
  <si>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</si>
  <si>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</si>
  <si>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</si>
  <si>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</si>
  <si>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</si>
  <si>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</si>
  <si>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</si>
  <si>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</si>
  <si>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</si>
  <si>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</si>
  <si>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</si>
  <si>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</si>
  <si>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</si>
  <si>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</si>
  <si>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</si>
  <si>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</si>
  <si>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</si>
  <si>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</si>
  <si>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</si>
  <si>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</si>
  <si>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</si>
  <si>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</si>
  <si>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</si>
  <si>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</si>
  <si>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</si>
  <si>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</si>
  <si>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</si>
  <si>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</si>
  <si>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</si>
  <si>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</si>
  <si>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</si>
  <si>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</si>
  <si>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</si>
  <si>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</si>
  <si>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</si>
  <si>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</si>
  <si>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</si>
  <si>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</si>
  <si>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</si>
  <si>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</si>
  <si>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</si>
  <si>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</si>
  <si>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</si>
  <si>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</si>
  <si>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</si>
  <si>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</si>
  <si>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</si>
  <si>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</si>
  <si>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</si>
  <si>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</si>
  <si>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</si>
  <si>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</si>
  <si>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</si>
  <si>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</si>
  <si>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</si>
  <si>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</si>
  <si>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</si>
  <si>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</si>
  <si>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</si>
  <si>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</si>
  <si>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</si>
  <si>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</si>
  <si>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</si>
  <si>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</si>
  <si>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</si>
  <si>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</si>
  <si>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</si>
  <si>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</si>
  <si>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</si>
  <si>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</si>
  <si>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</si>
  <si>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</si>
  <si>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</si>
  <si>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</si>
  <si>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</si>
  <si>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</si>
  <si>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</si>
  <si>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</si>
  <si>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</si>
  <si>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</si>
  <si>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</si>
  <si>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</si>
  <si>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</si>
  <si>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</si>
  <si>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</si>
  <si>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</si>
  <si>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</si>
  <si>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</si>
  <si>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</si>
  <si>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</si>
  <si>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</si>
  <si>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</si>
  <si>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</si>
  <si>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</si>
  <si>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</si>
  <si>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</si>
  <si>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</si>
  <si>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</si>
  <si>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</si>
  <si>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</si>
  <si>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</si>
  <si>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</si>
  <si>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</si>
  <si>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</si>
  <si>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</si>
  <si>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</si>
  <si>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</si>
  <si>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</si>
  <si>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</si>
  <si>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</si>
  <si>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</si>
  <si>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</si>
  <si>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</si>
  <si>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</si>
  <si>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</si>
  <si>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</si>
  <si>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</si>
  <si>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</si>
  <si>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</si>
  <si>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</si>
  <si>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</si>
  <si>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</si>
  <si>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</si>
  <si>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</si>
  <si>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</si>
  <si>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</si>
  <si>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</si>
  <si>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</si>
  <si>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</si>
  <si>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</si>
  <si>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</si>
  <si>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</si>
  <si>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</si>
  <si>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</si>
  <si>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</si>
  <si>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</si>
  <si>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</si>
  <si>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</si>
  <si>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</si>
  <si>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</si>
  <si>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</si>
  <si>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</si>
  <si>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</si>
  <si>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</si>
  <si>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</si>
  <si>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</si>
  <si>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</si>
  <si>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</si>
  <si>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</si>
  <si>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</si>
  <si>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</si>
  <si>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</si>
  <si>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</si>
  <si>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</si>
  <si>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</si>
  <si>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</si>
  <si>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</si>
  <si>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</si>
  <si>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</si>
  <si>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</si>
  <si>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</si>
  <si>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</si>
  <si>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</si>
  <si>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</si>
  <si>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</si>
  <si>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</si>
  <si>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</si>
  <si>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</si>
  <si>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</si>
  <si>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</si>
  <si>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</si>
  <si>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</si>
  <si>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</si>
  <si>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</si>
  <si>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</si>
  <si>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</si>
  <si>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</si>
  <si>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</si>
  <si>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</si>
  <si>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</si>
  <si>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</si>
  <si>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</si>
  <si>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</si>
  <si>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</si>
  <si>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</si>
  <si>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</si>
  <si>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</si>
  <si>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</si>
  <si>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</si>
  <si>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</si>
  <si>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</si>
  <si>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</si>
  <si>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</si>
  <si>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</si>
  <si>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</si>
  <si>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</si>
  <si>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</si>
  <si>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</si>
  <si>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</si>
  <si>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</si>
  <si>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</si>
  <si>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</si>
  <si>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</si>
  <si>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</si>
  <si>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</si>
  <si>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</si>
  <si>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</si>
  <si>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</si>
  <si>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</si>
  <si>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</si>
  <si>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</si>
  <si>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</si>
  <si>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</si>
  <si>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</si>
  <si>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</si>
  <si>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</si>
  <si>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</si>
  <si>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</si>
  <si>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</si>
  <si>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</si>
  <si>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</si>
  <si>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</si>
  <si>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</si>
  <si>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</si>
  <si>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</si>
  <si>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</si>
  <si>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</si>
  <si>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</si>
  <si>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</si>
  <si>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</si>
  <si>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</si>
  <si>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</si>
  <si>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</si>
  <si>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</si>
  <si>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</si>
  <si>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</si>
  <si>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</si>
  <si>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</si>
  <si>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</si>
  <si>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</si>
  <si>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</si>
  <si>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</si>
  <si>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</si>
  <si>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</si>
  <si>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</si>
  <si>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</si>
  <si>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</si>
  <si>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</si>
  <si>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</si>
  <si>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</si>
  <si>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</si>
  <si>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</si>
  <si>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</si>
  <si>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</si>
  <si>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</si>
  <si>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</si>
  <si>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</si>
  <si>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</si>
  <si>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</si>
  <si>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</si>
  <si>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</si>
  <si>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</si>
  <si>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</si>
  <si>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</si>
  <si>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</si>
  <si>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</si>
  <si>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</si>
  <si>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</si>
  <si>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</si>
  <si>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</si>
  <si>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</si>
  <si>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</si>
  <si>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</si>
  <si>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</si>
  <si>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</si>
  <si>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</si>
  <si>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</si>
  <si>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</si>
  <si>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</si>
  <si>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</si>
  <si>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</si>
  <si>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</si>
  <si>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</si>
  <si>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</si>
  <si>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</si>
  <si>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</si>
  <si>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</si>
  <si>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</si>
  <si>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</si>
  <si>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</si>
  <si>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</si>
  <si>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</si>
  <si>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</si>
  <si>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</si>
  <si>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</si>
  <si>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</si>
  <si>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</si>
  <si>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</si>
  <si>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</si>
  <si>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</si>
  <si>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</si>
  <si>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</si>
  <si>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</si>
  <si>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</si>
  <si>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</si>
  <si>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</si>
  <si>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</si>
  <si>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</si>
  <si>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</si>
  <si>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</si>
  <si>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</si>
  <si>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</si>
  <si>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</si>
  <si>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</si>
  <si>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</si>
  <si>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</si>
  <si>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</si>
  <si>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</si>
  <si>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</si>
  <si>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</si>
  <si>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</si>
  <si>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</si>
  <si>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</si>
  <si>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</si>
  <si>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</si>
  <si>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</si>
  <si>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</si>
  <si>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</si>
  <si>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</si>
  <si>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</si>
  <si>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</si>
  <si>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</si>
  <si>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</si>
  <si>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</si>
  <si>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</si>
  <si>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</si>
  <si>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</si>
  <si>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</si>
  <si>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</si>
  <si>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</si>
  <si>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</si>
  <si>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</si>
  <si>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</si>
  <si>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</si>
  <si>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</si>
  <si>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</si>
  <si>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</si>
  <si>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</si>
  <si>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</si>
  <si>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</si>
  <si>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</si>
  <si>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</si>
  <si>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</si>
  <si>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</si>
  <si>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</si>
  <si>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</si>
  <si>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</si>
  <si>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</si>
  <si>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</si>
  <si>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</si>
  <si>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</si>
  <si>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</si>
  <si>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</si>
  <si>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</si>
  <si>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</si>
  <si>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</si>
  <si>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</si>
  <si>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</si>
  <si>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</si>
  <si>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</si>
  <si>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</si>
  <si>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</si>
  <si>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</si>
  <si>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</si>
  <si>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</si>
  <si>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</si>
  <si>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</si>
  <si>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</si>
  <si>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</si>
  <si>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</si>
  <si>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</si>
  <si>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</si>
  <si>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</si>
  <si>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</si>
  <si>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</si>
  <si>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</si>
  <si>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</si>
  <si>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</si>
  <si>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</si>
  <si>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</si>
  <si>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</si>
  <si>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</si>
  <si>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</si>
  <si>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</si>
  <si>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</si>
  <si>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</si>
  <si>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</si>
  <si>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</si>
  <si>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</si>
  <si>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</si>
  <si>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</si>
  <si>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</si>
  <si>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</si>
  <si>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</si>
  <si>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</si>
  <si>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</si>
  <si>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</si>
  <si>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</si>
  <si>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</si>
  <si>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</si>
  <si>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</si>
  <si>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</si>
  <si>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</si>
  <si>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</si>
  <si>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</si>
  <si>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</si>
  <si>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</si>
  <si>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</si>
  <si>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</si>
  <si>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</si>
  <si>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</si>
  <si>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</si>
  <si>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</si>
  <si>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</si>
  <si>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</si>
  <si>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</si>
  <si>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</si>
  <si>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</si>
  <si>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</si>
  <si>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</si>
  <si>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</si>
  <si>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</si>
  <si>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</si>
  <si>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</si>
  <si>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</si>
  <si>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</si>
  <si>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</si>
  <si>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</si>
  <si>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</si>
  <si>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</si>
  <si>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</si>
  <si>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</si>
  <si>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</si>
  <si>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</si>
  <si>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</si>
  <si>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</si>
  <si>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</si>
  <si>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</si>
  <si>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</si>
  <si>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</si>
  <si>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</si>
  <si>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</si>
  <si>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</si>
  <si>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</si>
  <si>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</si>
  <si>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</si>
  <si>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</si>
  <si>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</si>
  <si>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</si>
  <si>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</si>
  <si>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</si>
  <si>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</si>
  <si>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</si>
  <si>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</si>
  <si>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</si>
  <si>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</si>
  <si>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</si>
  <si>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</si>
  <si>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</si>
  <si>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</si>
  <si>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</si>
  <si>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</si>
  <si>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</si>
  <si>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</si>
  <si>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</si>
  <si>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</si>
  <si>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</si>
  <si>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</si>
  <si>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</si>
  <si>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</si>
  <si>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</si>
  <si>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</si>
  <si>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</si>
  <si>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</si>
  <si>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</si>
  <si>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</si>
  <si>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</si>
  <si>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</si>
  <si>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</si>
  <si>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</si>
  <si>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</si>
  <si>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</si>
  <si>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</si>
  <si>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</si>
  <si>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</si>
  <si>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</si>
  <si>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</si>
  <si>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</si>
  <si>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</si>
  <si>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</si>
  <si>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</si>
  <si>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</si>
  <si>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</si>
  <si>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</si>
  <si>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</si>
  <si>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</si>
  <si>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</si>
  <si>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</si>
  <si>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</si>
  <si>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</si>
  <si>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</si>
  <si>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</si>
  <si>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</si>
  <si>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</si>
  <si>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</si>
  <si>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</si>
  <si>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</si>
  <si>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</si>
  <si>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</si>
  <si>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</si>
  <si>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</si>
  <si>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</si>
  <si>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</si>
  <si>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</si>
  <si>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</si>
  <si>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</si>
  <si>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</si>
  <si>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</si>
  <si>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</si>
  <si>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</si>
  <si>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</si>
  <si>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</si>
  <si>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</si>
  <si>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</si>
  <si>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</si>
  <si>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</si>
  <si>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</si>
  <si>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</si>
  <si>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</si>
  <si>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</si>
  <si>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</si>
  <si>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</si>
  <si>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</si>
  <si>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</si>
  <si>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</si>
  <si>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</si>
  <si>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</si>
  <si>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</si>
  <si>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</si>
  <si>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</si>
  <si>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</si>
  <si>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</si>
  <si>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</si>
  <si>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</si>
  <si>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</si>
  <si>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</si>
  <si>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</si>
  <si>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</si>
  <si>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</si>
  <si>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</si>
  <si>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</si>
  <si>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</si>
  <si>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</si>
  <si>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</si>
  <si>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</si>
  <si>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</si>
  <si>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</si>
  <si>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</si>
  <si>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</si>
  <si>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</si>
  <si>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</si>
  <si>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</si>
  <si>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</si>
  <si>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</si>
  <si>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</si>
  <si>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</si>
  <si>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</si>
  <si>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</si>
  <si>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</si>
  <si>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</si>
  <si>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</si>
  <si>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</si>
  <si>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</si>
  <si>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</si>
  <si>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</si>
  <si>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</si>
  <si>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</si>
  <si>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</si>
  <si>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</si>
  <si>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</si>
  <si>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</si>
  <si>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</si>
  <si>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</si>
  <si>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</si>
  <si>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</si>
  <si>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</si>
  <si>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</si>
  <si>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</si>
  <si>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</si>
  <si>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</si>
  <si>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</si>
  <si>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</si>
  <si>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</si>
  <si>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</si>
  <si>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</si>
  <si>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</si>
  <si>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</si>
  <si>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</si>
  <si>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</si>
  <si>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</si>
  <si>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</si>
  <si>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</si>
  <si>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</si>
  <si>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</si>
  <si>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</si>
  <si>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</si>
  <si>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</si>
  <si>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</si>
  <si>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</si>
  <si>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</si>
  <si>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</si>
  <si>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</si>
  <si>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</si>
  <si>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</si>
  <si>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</si>
  <si>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</si>
  <si>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</si>
  <si>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</si>
  <si>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</si>
  <si>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</si>
  <si>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</si>
  <si>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</si>
  <si>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</si>
  <si>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</si>
  <si>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</si>
  <si>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</si>
  <si>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</si>
  <si>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</si>
  <si>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</si>
  <si>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</si>
  <si>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</si>
  <si>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</si>
  <si>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</si>
  <si>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</si>
  <si>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</si>
  <si>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</si>
  <si>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</si>
  <si>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</si>
  <si>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</si>
  <si>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</si>
  <si>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</si>
  <si>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</si>
  <si>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</si>
  <si>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</si>
  <si>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</si>
  <si>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</si>
  <si>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</si>
  <si>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</si>
  <si>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</si>
  <si>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</si>
  <si>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</si>
  <si>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</si>
  <si>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</si>
  <si>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</si>
  <si>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</si>
  <si>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</si>
  <si>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</si>
  <si>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</si>
  <si>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</si>
  <si>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</si>
  <si>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</si>
  <si>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</si>
  <si>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</si>
  <si>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</si>
  <si>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</si>
  <si>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</si>
  <si>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</si>
  <si>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</si>
  <si>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</si>
  <si>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</si>
  <si>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</si>
  <si>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</si>
  <si>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</si>
  <si>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</si>
  <si>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</si>
  <si>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</si>
  <si>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</si>
  <si>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</si>
  <si>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</si>
  <si>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</si>
  <si>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</si>
  <si>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</si>
  <si>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</si>
  <si>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</si>
  <si>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</si>
  <si>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</si>
  <si>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</si>
  <si>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</si>
  <si>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</si>
  <si>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</si>
  <si>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</si>
  <si>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</si>
  <si>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</si>
  <si>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</si>
  <si>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</si>
  <si>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</si>
  <si>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</si>
  <si>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</si>
  <si>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</si>
  <si>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</si>
  <si>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</si>
  <si>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</si>
  <si>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</si>
  <si>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</si>
  <si>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</si>
  <si>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</si>
  <si>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</si>
  <si>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</si>
  <si>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</si>
  <si>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</si>
  <si>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</si>
  <si>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</si>
  <si>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</si>
  <si>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</si>
  <si>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</si>
  <si>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</si>
  <si>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</si>
  <si>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</si>
  <si>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</si>
  <si>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</si>
  <si>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</si>
  <si>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</si>
  <si>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</si>
  <si>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</si>
  <si>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</si>
  <si>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</si>
  <si>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</si>
  <si>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</si>
  <si>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</si>
  <si>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</si>
  <si>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</si>
  <si>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</si>
  <si>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</si>
  <si>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</si>
  <si>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</si>
  <si>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</si>
  <si>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</si>
  <si>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</si>
  <si>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</si>
  <si>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</si>
  <si>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</si>
  <si>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</si>
  <si>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</si>
  <si>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</si>
  <si>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</si>
  <si>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</si>
  <si>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</si>
  <si>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</si>
  <si>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</si>
  <si>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</si>
  <si>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</si>
  <si>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</si>
  <si>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</si>
  <si>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</si>
  <si>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</si>
  <si>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</si>
  <si>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</si>
  <si>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</si>
  <si>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</si>
  <si>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</si>
  <si>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</si>
  <si>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</si>
  <si>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</si>
  <si>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</si>
  <si>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</si>
  <si>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</si>
  <si>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</si>
  <si>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</si>
  <si>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</si>
  <si>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</si>
  <si>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</si>
  <si>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</si>
  <si>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</si>
  <si>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</si>
  <si>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</si>
  <si>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</si>
  <si>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</si>
  <si>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</si>
  <si>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</si>
  <si>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</si>
  <si>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</si>
  <si>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</si>
  <si>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</si>
  <si>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</si>
  <si>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</si>
  <si>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</si>
  <si>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</si>
  <si>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</si>
  <si>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</si>
  <si>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</si>
  <si>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</si>
  <si>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</si>
  <si>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</si>
  <si>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</si>
  <si>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</si>
  <si>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</si>
  <si>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</si>
  <si>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</si>
  <si>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</si>
  <si>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</si>
  <si>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</si>
  <si>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</si>
  <si>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</si>
  <si>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</si>
  <si>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</si>
  <si>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</si>
  <si>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</si>
  <si>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</si>
  <si>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</si>
  <si>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</si>
  <si>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</si>
  <si>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</si>
  <si>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</si>
  <si>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</si>
  <si>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</si>
  <si>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</si>
  <si>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</si>
  <si>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</si>
  <si>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</si>
  <si>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</si>
  <si>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</si>
  <si>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</si>
  <si>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</si>
  <si>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</si>
  <si>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</si>
  <si>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</si>
  <si>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</si>
  <si>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</si>
  <si>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</si>
  <si>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</si>
  <si>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</si>
  <si>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</si>
  <si>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</si>
  <si>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</si>
  <si>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</si>
  <si>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</si>
  <si>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</si>
  <si>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</si>
  <si>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</si>
  <si>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</si>
  <si>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</si>
  <si>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</si>
  <si>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</si>
  <si>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</si>
  <si>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</si>
  <si>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</si>
  <si>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</si>
  <si>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</si>
  <si>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</si>
  <si>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</si>
  <si>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</si>
  <si>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</si>
  <si>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</si>
  <si>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</si>
  <si>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</si>
  <si>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</si>
  <si>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</si>
  <si>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</si>
  <si>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</si>
  <si>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</si>
  <si>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</si>
  <si>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</si>
  <si>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</si>
  <si>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</si>
  <si>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</si>
  <si>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</si>
  <si>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</si>
  <si>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</si>
  <si>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</si>
  <si>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</si>
  <si>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</si>
  <si>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</si>
  <si>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</si>
  <si>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</si>
  <si>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</si>
  <si>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</si>
  <si>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</si>
  <si>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</si>
  <si>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</si>
  <si>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</si>
  <si>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</si>
  <si>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</si>
  <si>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</si>
  <si>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</si>
  <si>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</si>
  <si>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</si>
  <si>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</si>
  <si>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</si>
  <si>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</si>
  <si>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</si>
  <si>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</si>
  <si>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</si>
  <si>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</si>
  <si>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</si>
  <si>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</si>
  <si>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</si>
  <si>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</si>
  <si>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</si>
  <si>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</si>
  <si>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</si>
  <si>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</si>
  <si>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</si>
  <si>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</si>
  <si>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</si>
  <si>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</si>
  <si>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</si>
  <si>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</si>
  <si>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</si>
  <si>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</si>
  <si>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</si>
  <si>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</si>
  <si>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</si>
  <si>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</si>
  <si>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</si>
  <si>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</si>
  <si>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</si>
  <si>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</si>
  <si>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</si>
  <si>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</si>
  <si>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</si>
  <si>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</si>
  <si>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</si>
  <si>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</si>
  <si>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</si>
  <si>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</si>
  <si>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</si>
  <si>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</si>
  <si>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</si>
  <si>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</si>
  <si>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</si>
  <si>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</si>
  <si>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</si>
  <si>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</si>
  <si>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</si>
  <si>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</si>
  <si>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</si>
  <si>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</si>
  <si>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</si>
  <si>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</si>
  <si>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</si>
  <si>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</si>
  <si>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</si>
  <si>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</si>
  <si>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</si>
  <si>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</si>
  <si>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</si>
  <si>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</si>
  <si>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</si>
  <si>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</si>
  <si>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</si>
  <si>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</si>
  <si>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</si>
  <si>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</si>
  <si>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</si>
  <si>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</si>
  <si>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</si>
  <si>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</si>
  <si>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</si>
  <si>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</si>
  <si>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</si>
  <si>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</si>
  <si>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</si>
  <si>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</si>
  <si>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</si>
  <si>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</si>
  <si>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</si>
  <si>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</si>
  <si>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</si>
  <si>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</si>
  <si>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</si>
  <si>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</si>
  <si>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</si>
  <si>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</si>
  <si>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</si>
  <si>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</si>
  <si>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</si>
  <si>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</si>
  <si>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</si>
  <si>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</si>
  <si>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</si>
  <si>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</si>
  <si>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</si>
  <si>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</si>
  <si>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</si>
  <si>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</si>
  <si>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</si>
  <si>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</si>
  <si>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</si>
  <si>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</si>
  <si>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</si>
  <si>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</si>
  <si>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</si>
  <si>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</si>
  <si>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</si>
  <si>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</si>
  <si>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</si>
  <si>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</si>
  <si>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</si>
  <si>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</si>
  <si>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</si>
  <si>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</si>
  <si>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</si>
  <si>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</si>
  <si>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</si>
  <si>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</si>
  <si>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</si>
  <si>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</si>
  <si>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</si>
  <si>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</si>
  <si>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</si>
  <si>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</si>
  <si>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</si>
  <si>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</si>
  <si>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</si>
  <si>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</si>
  <si>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</si>
  <si>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</si>
  <si>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</si>
  <si>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</si>
  <si>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</si>
  <si>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</si>
  <si>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</si>
  <si>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</si>
  <si>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</si>
  <si>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</si>
  <si>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</si>
  <si>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</si>
  <si>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</si>
  <si>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</si>
  <si>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</si>
  <si>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</si>
  <si>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</si>
  <si>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</si>
  <si>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</si>
  <si>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</si>
  <si>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</si>
  <si>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</si>
  <si>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</si>
  <si>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</si>
  <si>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</si>
  <si>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</si>
  <si>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</si>
  <si>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</si>
  <si>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</si>
  <si>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</si>
  <si>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</si>
  <si>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</si>
  <si>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</si>
  <si>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</si>
  <si>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</si>
  <si>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</si>
  <si>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</si>
  <si>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</si>
  <si>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</si>
  <si>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</si>
  <si>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</si>
  <si>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</si>
  <si>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</si>
  <si>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</si>
  <si>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</si>
  <si>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</si>
  <si>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</si>
  <si>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</si>
  <si>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</si>
  <si>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</si>
  <si>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</si>
  <si>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</si>
  <si>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</si>
  <si>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</si>
  <si>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</si>
  <si>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</si>
  <si>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</si>
  <si>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</si>
  <si>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</si>
  <si>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</si>
  <si>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</si>
  <si>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</si>
  <si>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</si>
  <si>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</si>
  <si>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</si>
  <si>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</si>
  <si>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</si>
  <si>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</si>
  <si>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</si>
  <si>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</si>
  <si>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</si>
  <si>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</si>
  <si>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</si>
  <si>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</si>
  <si>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</si>
  <si>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</si>
  <si>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</si>
  <si>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</si>
  <si>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</si>
  <si>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</si>
  <si>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</si>
  <si>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</si>
  <si>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</si>
  <si>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</si>
  <si>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</si>
  <si>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</si>
  <si>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</si>
  <si>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</si>
  <si>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</si>
  <si>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</si>
  <si>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</si>
  <si>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</si>
  <si>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</si>
  <si>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</si>
  <si>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</si>
  <si>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</si>
  <si>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</si>
  <si>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</si>
  <si>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</si>
  <si>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</si>
  <si>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</si>
  <si>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</si>
  <si>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</si>
  <si>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</si>
  <si>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</si>
  <si>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</si>
  <si>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</si>
  <si>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</si>
  <si>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</si>
  <si>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</si>
  <si>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</si>
  <si>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</si>
  <si>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</si>
  <si>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</si>
  <si>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</si>
  <si>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</si>
  <si>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</si>
  <si>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</si>
  <si>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</si>
  <si>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</si>
  <si>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</si>
  <si>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</si>
  <si>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</si>
  <si>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</si>
  <si>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</si>
  <si>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</si>
  <si>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</si>
  <si>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</si>
  <si>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</si>
  <si>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</si>
  <si>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</si>
  <si>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</si>
  <si>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</si>
  <si>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</si>
  <si>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</si>
  <si>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</si>
  <si>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</si>
  <si>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</si>
  <si>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</si>
  <si>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</si>
  <si>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</si>
  <si>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</si>
  <si>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</si>
  <si>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</si>
  <si>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</si>
  <si>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</si>
  <si>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</si>
  <si>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</si>
  <si>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</si>
  <si>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</si>
  <si>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</si>
  <si>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</si>
  <si>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</si>
  <si>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</si>
  <si>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</si>
  <si>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</si>
  <si>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</si>
  <si>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</si>
  <si>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</si>
  <si>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</si>
  <si>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</si>
  <si>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</si>
  <si>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</si>
  <si>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</si>
  <si>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</si>
  <si>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</si>
  <si>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</si>
  <si>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</si>
  <si>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</si>
  <si>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</si>
  <si>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</si>
  <si>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</si>
  <si>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</si>
  <si>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</si>
  <si>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</si>
  <si>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</si>
  <si>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</si>
  <si>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</si>
  <si>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</si>
  <si>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</si>
  <si>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</si>
  <si>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</si>
  <si>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</si>
  <si>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</si>
  <si>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</si>
  <si>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</si>
  <si>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</si>
  <si>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</si>
  <si>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</si>
  <si>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</si>
  <si>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</si>
  <si>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</si>
  <si>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</si>
  <si>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</si>
  <si>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</si>
  <si>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</si>
  <si>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</si>
  <si>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</si>
  <si>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</si>
  <si>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</si>
  <si>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</si>
  <si>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</si>
  <si>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</si>
  <si>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</si>
  <si>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</si>
  <si>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</si>
  <si>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</si>
  <si>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</si>
  <si>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</si>
  <si>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</si>
  <si>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</si>
  <si>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</si>
  <si>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</si>
  <si>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</si>
  <si>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</si>
  <si>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</si>
  <si>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</si>
  <si>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</si>
  <si>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</si>
  <si>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</si>
  <si>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</si>
  <si>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</si>
  <si>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</si>
  <si>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</si>
  <si>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</si>
  <si>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</si>
  <si>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</si>
  <si>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</si>
  <si>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</si>
  <si>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</si>
  <si>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</si>
  <si>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</si>
  <si>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</si>
  <si>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</si>
  <si>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</si>
  <si>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</si>
  <si>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</si>
  <si>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</si>
  <si>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</si>
  <si>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</si>
  <si>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</si>
  <si>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</si>
  <si>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</si>
  <si>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</si>
  <si>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</si>
  <si>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</si>
  <si>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</si>
  <si>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</si>
  <si>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</si>
  <si>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</si>
  <si>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</si>
  <si>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</si>
  <si>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</si>
  <si>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</si>
  <si>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</si>
  <si>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</si>
  <si>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</si>
  <si>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</si>
  <si>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</si>
  <si>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</si>
  <si>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</si>
  <si>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</si>
  <si>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</si>
  <si>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</si>
  <si>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</si>
  <si>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</si>
  <si>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</si>
  <si>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</si>
  <si>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</si>
  <si>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</si>
  <si>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</si>
  <si>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</si>
  <si>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</si>
  <si>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</si>
  <si>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</si>
  <si>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</si>
  <si>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</si>
  <si>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</si>
  <si>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</si>
  <si>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</si>
  <si>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</si>
  <si>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</si>
  <si>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</si>
  <si>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</si>
  <si>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</si>
  <si>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</si>
  <si>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</si>
  <si>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</si>
  <si>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</si>
  <si>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</si>
  <si>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</si>
  <si>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</si>
  <si>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</si>
  <si>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</si>
  <si>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</si>
  <si>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</si>
  <si>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</si>
  <si>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</si>
  <si>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</si>
  <si>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</si>
  <si>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</si>
  <si>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</si>
  <si>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</si>
  <si>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</si>
  <si>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</si>
  <si>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</si>
  <si>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</si>
  <si>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</si>
  <si>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</si>
  <si>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</si>
  <si>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</si>
  <si>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</si>
  <si>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</si>
  <si>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</si>
  <si>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</si>
  <si>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</si>
  <si>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</si>
  <si>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</si>
  <si>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</si>
  <si>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</si>
  <si>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</si>
  <si>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</si>
  <si>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</si>
  <si>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</si>
  <si>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</si>
  <si>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</si>
  <si>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</si>
  <si>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</si>
  <si>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</si>
  <si>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</si>
  <si>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</si>
  <si>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</si>
  <si>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</si>
  <si>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</si>
  <si>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</si>
  <si>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</si>
  <si>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</si>
  <si>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</si>
  <si>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</si>
  <si>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</si>
  <si>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</si>
  <si>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</si>
  <si>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</si>
  <si>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</si>
  <si>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</si>
  <si>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</si>
  <si>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</si>
  <si>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</si>
  <si>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</si>
  <si>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</si>
  <si>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</si>
  <si>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</si>
  <si>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</si>
  <si>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</si>
  <si>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</si>
  <si>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</si>
  <si>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</si>
  <si>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</si>
  <si>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</si>
  <si>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</si>
  <si>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</si>
  <si>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</si>
  <si>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</si>
  <si>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</si>
  <si>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</si>
  <si>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</si>
  <si>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</si>
  <si>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</si>
  <si>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</si>
  <si>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</si>
  <si>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</si>
  <si>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</si>
  <si>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</si>
  <si>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</si>
  <si>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</si>
  <si>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</si>
  <si>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</si>
  <si>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</si>
  <si>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</si>
  <si>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</si>
  <si>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</si>
  <si>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</si>
  <si>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</si>
  <si>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</si>
  <si>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</si>
  <si>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</si>
  <si>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</si>
  <si>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</si>
  <si>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</si>
  <si>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</si>
  <si>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</si>
  <si>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</si>
  <si>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</si>
  <si>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</si>
  <si>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</si>
  <si>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</si>
  <si>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</si>
  <si>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</si>
  <si>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</si>
  <si>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</si>
  <si>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</si>
  <si>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</si>
  <si>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</si>
  <si>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</si>
  <si>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</si>
  <si>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</si>
  <si>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</si>
  <si>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</si>
  <si>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</si>
  <si>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</si>
  <si>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</si>
  <si>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</si>
  <si>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</si>
  <si>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</si>
  <si>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</si>
  <si>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</si>
  <si>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</si>
  <si>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</si>
  <si>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</si>
  <si>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</si>
  <si>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</si>
  <si>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</si>
  <si>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</si>
  <si>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</si>
  <si>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</si>
  <si>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</si>
  <si>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</si>
  <si>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</si>
  <si>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</si>
  <si>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</si>
  <si>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</si>
  <si>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</si>
  <si>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</si>
  <si>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</si>
  <si>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</si>
  <si>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</si>
  <si>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</si>
  <si>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</si>
  <si>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</si>
  <si>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</si>
  <si>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</si>
  <si>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</si>
  <si>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</si>
  <si>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</si>
  <si>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</si>
  <si>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</si>
  <si>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</si>
  <si>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</si>
  <si>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</si>
  <si>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</si>
  <si>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</si>
  <si>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</si>
  <si>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</si>
  <si>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</si>
  <si>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</si>
  <si>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</si>
  <si>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</si>
  <si>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</si>
  <si>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</si>
  <si>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</si>
  <si>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</si>
  <si>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</si>
  <si>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</si>
  <si>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</si>
  <si>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</si>
  <si>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</si>
  <si>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</si>
  <si>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</si>
  <si>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</si>
  <si>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</si>
  <si>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</si>
  <si>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</si>
  <si>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</si>
  <si>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</si>
  <si>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</si>
  <si>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</si>
  <si>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</si>
  <si>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</si>
  <si>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</si>
  <si>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</si>
  <si>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</si>
  <si>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</si>
  <si>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</si>
  <si>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</si>
  <si>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</si>
  <si>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</si>
  <si>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</si>
  <si>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</si>
  <si>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</si>
  <si>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</si>
  <si>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</si>
  <si>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</si>
  <si>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</si>
  <si>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</si>
  <si>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</si>
  <si>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</si>
  <si>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</si>
  <si>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</si>
  <si>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</si>
  <si>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</si>
  <si>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</si>
  <si>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</si>
  <si>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</si>
  <si>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</si>
  <si>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</si>
  <si>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</si>
  <si>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</si>
  <si>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</si>
  <si>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</si>
  <si>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</si>
  <si>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</si>
  <si>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</si>
  <si>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</si>
  <si>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</si>
  <si>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</si>
  <si>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</si>
  <si>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</si>
  <si>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</si>
  <si>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</si>
  <si>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</si>
  <si>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</si>
  <si>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</si>
  <si>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</si>
  <si>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</si>
  <si>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</si>
  <si>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</si>
  <si>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</si>
  <si>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</si>
  <si>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</si>
  <si>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</si>
  <si>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</si>
  <si>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</si>
  <si>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</si>
  <si>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</si>
  <si>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</si>
  <si>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</si>
  <si>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</si>
  <si>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</si>
  <si>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</si>
  <si>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</si>
  <si>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</si>
  <si>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</si>
  <si>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</si>
  <si>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</si>
  <si>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</si>
  <si>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</si>
  <si>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</si>
  <si>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</si>
  <si>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</si>
  <si>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</si>
  <si>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</si>
  <si>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</si>
  <si>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</si>
  <si>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</si>
  <si>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</si>
  <si>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</si>
  <si>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</si>
  <si>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</si>
  <si>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</si>
  <si>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</si>
  <si>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</si>
  <si>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</si>
  <si>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</si>
  <si>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</si>
  <si>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</si>
  <si>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</si>
  <si>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</si>
  <si>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</si>
  <si>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</si>
  <si>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</si>
  <si>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</si>
  <si>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</si>
  <si>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</si>
  <si>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</si>
  <si>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</si>
  <si>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</si>
  <si>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</si>
  <si>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</si>
  <si>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</si>
  <si>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</si>
  <si>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</si>
  <si>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</si>
  <si>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</si>
  <si>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</si>
  <si>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</si>
  <si>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</si>
  <si>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</si>
  <si>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</si>
  <si>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</si>
  <si>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</si>
  <si>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</si>
  <si>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</si>
  <si>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</si>
  <si>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</si>
  <si>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</si>
  <si>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</si>
  <si>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</si>
  <si>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</si>
  <si>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</si>
  <si>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</si>
  <si>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</si>
  <si>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</si>
  <si>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</si>
  <si>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</si>
  <si>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</si>
  <si>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</si>
  <si>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</si>
  <si>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</si>
  <si>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</si>
  <si>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</si>
  <si>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</si>
  <si>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</si>
  <si>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</si>
  <si>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</si>
  <si>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</si>
  <si>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</si>
  <si>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</si>
  <si>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</si>
  <si>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</si>
  <si>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</si>
  <si>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</si>
  <si>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</si>
  <si>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</si>
  <si>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</si>
  <si>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</si>
  <si>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</si>
  <si>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</si>
  <si>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</si>
  <si>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</si>
  <si>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</si>
  <si>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</si>
  <si>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</si>
  <si>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</si>
  <si>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</si>
  <si>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</si>
  <si>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</si>
  <si>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</si>
  <si>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</si>
  <si>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</si>
  <si>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</si>
  <si>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</si>
  <si>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</si>
  <si>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</si>
  <si>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</si>
  <si>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</si>
  <si>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</si>
  <si>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</si>
  <si>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</si>
  <si>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</si>
  <si>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</si>
  <si>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</si>
  <si>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</si>
  <si>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</si>
  <si>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</si>
  <si>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</si>
  <si>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</si>
  <si>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</si>
  <si>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</si>
  <si>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</si>
  <si>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</si>
  <si>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</si>
  <si>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</si>
  <si>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</si>
  <si>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</si>
  <si>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</si>
  <si>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</si>
  <si>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</si>
  <si>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</si>
  <si>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</si>
  <si>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</si>
  <si>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</si>
  <si>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</si>
  <si>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</si>
  <si>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</si>
  <si>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</si>
  <si>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</si>
  <si>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</si>
  <si>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</si>
  <si>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</si>
  <si>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</si>
  <si>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</si>
  <si>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</si>
  <si>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</si>
  <si>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</si>
  <si>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</si>
  <si>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</si>
  <si>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</si>
  <si>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</si>
  <si>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</si>
  <si>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</si>
  <si>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</si>
  <si>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</si>
  <si>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</si>
  <si>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</si>
  <si>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</si>
  <si>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</si>
  <si>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</si>
  <si>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</si>
  <si>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</si>
  <si>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</si>
  <si>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</si>
  <si>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</si>
  <si>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</si>
  <si>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</si>
  <si>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</si>
  <si>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</si>
  <si>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</si>
  <si>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</si>
  <si>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</si>
  <si>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</si>
  <si>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</si>
  <si>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</si>
  <si>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</si>
  <si>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</si>
  <si>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</si>
  <si>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</si>
  <si>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</si>
  <si>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</si>
  <si>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</si>
  <si>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</si>
  <si>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</si>
  <si>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</si>
  <si>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</si>
  <si>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</si>
  <si>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</si>
  <si>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</si>
  <si>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</si>
  <si>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</si>
  <si>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</si>
  <si>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</si>
  <si>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</si>
  <si>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</si>
  <si>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</si>
  <si>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</si>
  <si>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</si>
  <si>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</si>
  <si>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</si>
  <si>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</si>
  <si>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</si>
  <si>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</si>
  <si>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</si>
  <si>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</si>
  <si>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</si>
  <si>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</si>
  <si>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</si>
  <si>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</si>
  <si>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</si>
  <si>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</si>
  <si>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</si>
  <si>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</si>
  <si>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</si>
  <si>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</si>
  <si>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</si>
  <si>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</si>
  <si>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</si>
  <si>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</si>
  <si>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</si>
  <si>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</si>
  <si>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</si>
  <si>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</si>
  <si>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</si>
  <si>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</si>
  <si>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</si>
  <si>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</si>
  <si>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</si>
  <si>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</si>
  <si>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</si>
  <si>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</si>
  <si>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</si>
  <si>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</si>
  <si>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</si>
  <si>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</si>
  <si>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</si>
  <si>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</si>
  <si>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</si>
  <si>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</si>
  <si>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</si>
  <si>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</si>
  <si>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</si>
  <si>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</si>
  <si>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</si>
  <si>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</si>
  <si>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</si>
  <si>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</si>
  <si>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</si>
  <si>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</si>
  <si>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</si>
  <si>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</si>
  <si>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</si>
  <si>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</si>
  <si>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</si>
  <si>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</si>
  <si>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</si>
  <si>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</si>
  <si>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</si>
  <si>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</si>
  <si>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</si>
  <si>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</si>
  <si>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</si>
  <si>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</si>
  <si>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</si>
  <si>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</si>
  <si>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</si>
  <si>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</si>
  <si>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</si>
  <si>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</si>
  <si>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</si>
  <si>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</si>
  <si>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</si>
  <si>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</si>
  <si>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</si>
  <si>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</si>
  <si>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</si>
  <si>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</si>
  <si>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</si>
  <si>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</si>
  <si>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</si>
  <si>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</si>
  <si>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</si>
  <si>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</si>
  <si>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</si>
  <si>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</si>
  <si>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</si>
  <si>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</si>
  <si>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</si>
  <si>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</si>
  <si>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</si>
  <si>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</si>
  <si>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</si>
  <si>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</si>
  <si>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</si>
  <si>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</si>
  <si>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</si>
  <si>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</si>
  <si>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</si>
  <si>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</si>
  <si>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</si>
  <si>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</si>
  <si>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</si>
  <si>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</si>
  <si>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</si>
  <si>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</si>
  <si>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</si>
  <si>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</si>
  <si>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</si>
  <si>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</si>
  <si>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</si>
  <si>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</si>
  <si>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</si>
  <si>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</si>
  <si>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</si>
  <si>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</si>
  <si>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</si>
  <si>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</si>
  <si>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</si>
  <si>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</si>
  <si>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</si>
  <si>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</si>
  <si>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</si>
  <si>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</si>
  <si>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</si>
  <si>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</si>
  <si>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</si>
  <si>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</si>
  <si>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</si>
  <si>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</si>
  <si>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</si>
  <si>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</si>
  <si>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</si>
  <si>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</si>
  <si>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</si>
  <si>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</si>
  <si>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</si>
  <si>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</si>
  <si>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</si>
  <si>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</si>
  <si>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</si>
  <si>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</si>
  <si>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</si>
  <si>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</si>
  <si>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</si>
  <si>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</si>
  <si>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</si>
  <si>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</si>
  <si>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</si>
  <si>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</si>
  <si>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</si>
  <si>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</si>
  <si>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</si>
  <si>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</si>
  <si>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</si>
  <si>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</si>
  <si>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</si>
  <si>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</si>
  <si>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</si>
  <si>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</si>
  <si>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</si>
  <si>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</si>
  <si>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</si>
  <si>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</si>
  <si>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</si>
  <si>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</si>
  <si>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</si>
  <si>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</si>
  <si>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</si>
  <si>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</si>
  <si>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</si>
  <si>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</si>
  <si>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</si>
  <si>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</si>
  <si>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</si>
  <si>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</si>
  <si>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</si>
  <si>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</si>
  <si>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</si>
  <si>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</si>
  <si>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</si>
  <si>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</si>
  <si>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</si>
  <si>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</si>
  <si>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</si>
  <si>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</si>
  <si>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</si>
  <si>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</si>
  <si>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</si>
  <si>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</si>
  <si>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</si>
  <si>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</si>
  <si>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</si>
  <si>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</si>
  <si>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</si>
  <si>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</si>
  <si>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</si>
  <si>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</si>
  <si>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</si>
  <si>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</si>
  <si>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</si>
  <si>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</si>
  <si>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</si>
  <si>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</si>
  <si>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</si>
  <si>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</si>
  <si>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</si>
  <si>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</si>
  <si>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</si>
  <si>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</si>
  <si>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</si>
  <si>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</si>
  <si>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</si>
  <si>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</si>
  <si>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</si>
  <si>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</si>
  <si>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</si>
  <si>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</si>
  <si>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</si>
  <si>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</si>
  <si>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</si>
  <si>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</si>
  <si>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</si>
  <si>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</si>
  <si>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</si>
  <si>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SV Microwave, Inc.</t>
  </si>
  <si>
    <t>95077</t>
  </si>
  <si>
    <t>CAGE Code</t>
  </si>
  <si>
    <t>2400 Centrepark West Drive, Suite 100, WPB, FL 33409</t>
  </si>
  <si>
    <t>Adrienne Cooper</t>
  </si>
  <si>
    <t>compliance@svmicro.com</t>
  </si>
  <si>
    <t>1-561-840-1800</t>
  </si>
  <si>
    <t>Scott Ressler</t>
  </si>
  <si>
    <t>Sustainability Manager</t>
  </si>
  <si>
    <t>sressler@amphenol.com</t>
  </si>
  <si>
    <t>This CMRT is limited to only those SoRs located in the 10 CAHRA countries defined by Dodd-Frank</t>
  </si>
  <si>
    <t>Collection is ongoing</t>
  </si>
  <si>
    <t>Amphenol Responsible Minerals Policy</t>
  </si>
  <si>
    <t>https://amphenol.com/docs/responsible-minerals-policy</t>
  </si>
  <si>
    <t>Responsible Minerals management software validates Smelter and/or Refiner (SoR) data prior to system acceptance. In event SoR status changes post-acceptance, comprehensive evaluation and rectification actions are taken.</t>
  </si>
  <si>
    <t>Italy</t>
  </si>
  <si>
    <t>Australia</t>
  </si>
  <si>
    <t>United States</t>
  </si>
  <si>
    <t>Uganda</t>
  </si>
  <si>
    <t>Germany</t>
  </si>
  <si>
    <t>Japan</t>
  </si>
  <si>
    <t>United Arab Emirates</t>
  </si>
  <si>
    <t>CID002899</t>
  </si>
  <si>
    <t>Al Ghaith Gold</t>
  </si>
  <si>
    <t/>
  </si>
  <si>
    <t>Portugal</t>
  </si>
  <si>
    <t>Mentor</t>
  </si>
  <si>
    <t>Uzbekistan</t>
  </si>
  <si>
    <t>Brazil</t>
  </si>
  <si>
    <t>Switzerland</t>
  </si>
  <si>
    <t>CID002596</t>
  </si>
  <si>
    <t>ARY Aurum Plus</t>
  </si>
  <si>
    <t>Canada</t>
  </si>
  <si>
    <t>CID000103</t>
  </si>
  <si>
    <t>Atasay Kuyumculuk Sanayi Ve Ticaret A.S.</t>
  </si>
  <si>
    <t>Turkey</t>
  </si>
  <si>
    <t>Istanbul</t>
  </si>
  <si>
    <t>India</t>
  </si>
  <si>
    <t>South Africa</t>
  </si>
  <si>
    <t>Philippines</t>
  </si>
  <si>
    <t>Sweden</t>
  </si>
  <si>
    <t>Mexico</t>
  </si>
  <si>
    <t>China</t>
  </si>
  <si>
    <t>Taiwan</t>
  </si>
  <si>
    <t>Zimbabwe</t>
  </si>
  <si>
    <t>Rwanda</t>
  </si>
  <si>
    <t>CID002459</t>
  </si>
  <si>
    <t>Geib Refining Corp.</t>
  </si>
  <si>
    <t>Tanzania</t>
  </si>
  <si>
    <t>Colombia</t>
  </si>
  <si>
    <t>Ghana</t>
  </si>
  <si>
    <t>CID000605</t>
  </si>
  <si>
    <t>Guangdong Hua Jian Trade Co., Ltd.</t>
  </si>
  <si>
    <t>CID002312</t>
  </si>
  <si>
    <t>Guangdong Jinding Gold Limited</t>
  </si>
  <si>
    <t>Guangzhou</t>
  </si>
  <si>
    <t>CID000611</t>
  </si>
  <si>
    <t>GUANGDONG JINXIAN GAOXIN CAI LIAO GONG SI</t>
  </si>
  <si>
    <t>CID000651</t>
  </si>
  <si>
    <t>Guoda Safina High-Tech Environmental Refinery Co., Ltd.</t>
  </si>
  <si>
    <t>CID000670</t>
  </si>
  <si>
    <t>Hang Seng Technology</t>
  </si>
  <si>
    <t>CID002519</t>
  </si>
  <si>
    <t>Henan Yuguang Gold &amp; Lead Co., Ltd.</t>
  </si>
  <si>
    <t>Hong Kong</t>
  </si>
  <si>
    <t>CID000718</t>
  </si>
  <si>
    <t>Hetai Gold Mineral Guangdong Co., Ltd.</t>
  </si>
  <si>
    <t>CID002601</t>
  </si>
  <si>
    <t>House of Currency of Brazil (Casa da Moeda do Brazil)</t>
  </si>
  <si>
    <t>CID002904</t>
  </si>
  <si>
    <t>Hung Cheong Metal Manufacturing Limited</t>
  </si>
  <si>
    <t>CID004604</t>
  </si>
  <si>
    <t>Impala Platinum - Base Metal Refinery (BMR)</t>
  </si>
  <si>
    <t>CID004610</t>
  </si>
  <si>
    <t>Impala Platinum - Rustenburg Smelter</t>
  </si>
  <si>
    <t>CID002587</t>
  </si>
  <si>
    <t>Industrial Refining Company</t>
  </si>
  <si>
    <t>Belgium</t>
  </si>
  <si>
    <t>Antwerp</t>
  </si>
  <si>
    <t>Kuyumcukent</t>
  </si>
  <si>
    <t>CID000884</t>
  </si>
  <si>
    <t>Jin Jinyin Refining Co., Ltd.</t>
  </si>
  <si>
    <t>CID000909</t>
  </si>
  <si>
    <t>Jinlong Copper Co., Ltd.</t>
  </si>
  <si>
    <t>Russian Federation</t>
  </si>
  <si>
    <t>Norway</t>
  </si>
  <si>
    <t>CID002563</t>
  </si>
  <si>
    <t>Kaloti Precious Metals</t>
  </si>
  <si>
    <t>Kazakhstan</t>
  </si>
  <si>
    <t>Magna</t>
  </si>
  <si>
    <t>Poland</t>
  </si>
  <si>
    <t>CID004433</t>
  </si>
  <si>
    <t>KP Sanghvi International Pvt Ltd</t>
  </si>
  <si>
    <t>Kyrgyzstan</t>
  </si>
  <si>
    <t>Bishkek</t>
  </si>
  <si>
    <t>CID001032</t>
  </si>
  <si>
    <t>L'azurde Company For Jewelry</t>
  </si>
  <si>
    <t>Saudi Arabia</t>
  </si>
  <si>
    <t>Riyadh</t>
  </si>
  <si>
    <t>CID001058</t>
  </si>
  <si>
    <t>Lingbao Jinyuan Tonghui Refinery Co., Ltd.</t>
  </si>
  <si>
    <t>Andorra</t>
  </si>
  <si>
    <t>Iruma</t>
  </si>
  <si>
    <t>Kwai Chung</t>
  </si>
  <si>
    <t>Peru</t>
  </si>
  <si>
    <t>Malaysia</t>
  </si>
  <si>
    <t>New Zealand</t>
  </si>
  <si>
    <t>Bahçelievler</t>
  </si>
  <si>
    <t>CID001313</t>
  </si>
  <si>
    <t>Nyrstar</t>
  </si>
  <si>
    <t>Austria</t>
  </si>
  <si>
    <t>Chile</t>
  </si>
  <si>
    <t>Indonesia</t>
  </si>
  <si>
    <t>CID000522</t>
  </si>
  <si>
    <t>Refinery of Seemine Gold Co., Ltd.</t>
  </si>
  <si>
    <t>Lanzhou</t>
  </si>
  <si>
    <t>Netherlands</t>
  </si>
  <si>
    <t>France</t>
  </si>
  <si>
    <t>Czech Republic</t>
  </si>
  <si>
    <t>CID002853</t>
  </si>
  <si>
    <t>Sai Refinery</t>
  </si>
  <si>
    <t>Parwanoo</t>
  </si>
  <si>
    <t>Namdong</t>
  </si>
  <si>
    <t>Changwon</t>
  </si>
  <si>
    <t>Spain</t>
  </si>
  <si>
    <t>CID001605</t>
  </si>
  <si>
    <t>Shan Tou Shi Yong Yuan Jin Shu Zai Sheng Co., Ltd.</t>
  </si>
  <si>
    <t>CID001612</t>
  </si>
  <si>
    <t>Shandong Hengbang Smelter Co., Ltd.</t>
  </si>
  <si>
    <t>CID002614</t>
  </si>
  <si>
    <t>Shandong Yanggu Xiangguang Co., Ltd.</t>
  </si>
  <si>
    <t>CID001692</t>
  </si>
  <si>
    <t>Shenzhen Heng Zhong Industry Co., Ltd.</t>
  </si>
  <si>
    <t>CID001745</t>
  </si>
  <si>
    <t>Sino-Platinum Metals Co., Ltd.</t>
  </si>
  <si>
    <t>CID001515</t>
  </si>
  <si>
    <t>Realized the Enterprise Co., Ltd.</t>
  </si>
  <si>
    <t>UNKNOWN</t>
  </si>
  <si>
    <t>CID001607</t>
  </si>
  <si>
    <t>Shandon Jin Jinyin Refining Limited</t>
  </si>
  <si>
    <t>CID001616</t>
  </si>
  <si>
    <t>Shandong penglai gold smelter</t>
  </si>
  <si>
    <t>CID001840</t>
  </si>
  <si>
    <t>Tai Perng</t>
  </si>
  <si>
    <t>CID001857</t>
  </si>
  <si>
    <t>TAIWAN TOTAI CO., LTD.</t>
  </si>
  <si>
    <t>CID002076</t>
  </si>
  <si>
    <t>Xiamen JInbo Metal Co., Ltd.</t>
  </si>
  <si>
    <t>CID002201</t>
  </si>
  <si>
    <t>Zhaojun Maifu</t>
  </si>
  <si>
    <t>CID002739</t>
  </si>
  <si>
    <t>Hop Hing electroplating factory Zhejiang</t>
  </si>
  <si>
    <t>CID002743</t>
  </si>
  <si>
    <t>SuZhou ShenChuang recycling Ltd.</t>
  </si>
  <si>
    <t>CID002745</t>
  </si>
  <si>
    <t>Tsai Brother industries</t>
  </si>
  <si>
    <t>CID003226</t>
  </si>
  <si>
    <t>Freeport Cobalt Oy</t>
  </si>
  <si>
    <t>Lithuania</t>
  </si>
  <si>
    <t>CID002567</t>
  </si>
  <si>
    <t>Sudan Gold Refinery</t>
  </si>
  <si>
    <t>Sudan</t>
  </si>
  <si>
    <t>Saijo</t>
  </si>
  <si>
    <t>Hiratsuka</t>
  </si>
  <si>
    <t>Kuki</t>
  </si>
  <si>
    <t>Thailand</t>
  </si>
  <si>
    <t>Khwaeng Dok Mai</t>
  </si>
  <si>
    <t>CID002009</t>
  </si>
  <si>
    <t>Viagra Di precious metals (Zhaoyuan) Co., Ltd.</t>
  </si>
  <si>
    <t>CID002063</t>
  </si>
  <si>
    <t>Wuzhong Group</t>
  </si>
  <si>
    <t>CID002491</t>
  </si>
  <si>
    <t>Yunnan Gold Mining Group Co., Ltd. (YGMG)</t>
  </si>
  <si>
    <t>CID002205</t>
  </si>
  <si>
    <t>Zhe Jiang Guang Yuan Noble Metal Smelting Factory</t>
  </si>
  <si>
    <t>CID002214</t>
  </si>
  <si>
    <t>Zhongkuang Gold Industry Co., Ltd.</t>
  </si>
  <si>
    <t>CID002219</t>
  </si>
  <si>
    <t>Zhongshan Hyper-Toxic Substance Monopolized Co., Ltd.</t>
  </si>
  <si>
    <t>CID002221</t>
  </si>
  <si>
    <t>Zhongshan Poison Material Proprietary Co., Ltd.</t>
  </si>
  <si>
    <t>CID002231</t>
  </si>
  <si>
    <t>Zhuhai toxic materials Monopoly Ltd.</t>
  </si>
  <si>
    <t>CID002529</t>
  </si>
  <si>
    <t>Zhuzhou Smelting Group Co., Ltd</t>
  </si>
  <si>
    <t>CID000211</t>
  </si>
  <si>
    <t>Changsha South Tantalum Niobium Co., Ltd.</t>
  </si>
  <si>
    <t>NPM Silmet OU</t>
  </si>
  <si>
    <t>Estonia</t>
  </si>
  <si>
    <t>CID001508</t>
  </si>
  <si>
    <t>QuantumClean</t>
  </si>
  <si>
    <t>Viet Nam</t>
  </si>
  <si>
    <t>CID002786</t>
  </si>
  <si>
    <t>Chofu Works</t>
  </si>
  <si>
    <t>CID000357</t>
  </si>
  <si>
    <t>Dingnan Jiawang environmental Tin technology Co.</t>
  </si>
  <si>
    <t>CID000376</t>
  </si>
  <si>
    <t>Dongguan City Xida Soldering Tin Products Co.</t>
  </si>
  <si>
    <t>Empresa Metallurgica Vinto</t>
  </si>
  <si>
    <t>Bolivia</t>
  </si>
  <si>
    <t>CID000466</t>
  </si>
  <si>
    <t>Feinhutte Halsbrucke GmbH</t>
  </si>
  <si>
    <t>CID000553</t>
  </si>
  <si>
    <t>Gejiu Yunxi Group Corp.</t>
  </si>
  <si>
    <t>Guangdong Hanhe Non-ferrous Metal Limited Company</t>
  </si>
  <si>
    <t>CID002274</t>
  </si>
  <si>
    <t>GUANGXI HUA TIN GOLD MINUTE FEE, LTD.</t>
  </si>
  <si>
    <t>CID000626</t>
  </si>
  <si>
    <t>Guangxi Nonferrous Metals Group</t>
  </si>
  <si>
    <t>CID000628</t>
  </si>
  <si>
    <t>Guangxi Zhongshan Jin Yi Smelting Co., Ltd.</t>
  </si>
  <si>
    <t>CID000720</t>
  </si>
  <si>
    <t>Hezhou Jinwei Tin Co., Ltd.</t>
  </si>
  <si>
    <t>CID002635</t>
  </si>
  <si>
    <t>Hongqiao Metals (Kunshan) Co., Ltd.</t>
  </si>
  <si>
    <t>CID002844</t>
  </si>
  <si>
    <t>HuiChang Hill Tin Industry Co., Ltd.</t>
  </si>
  <si>
    <t>CID000835</t>
  </si>
  <si>
    <t>Jean Goldschmidt International (JGI Hydrometal)</t>
  </si>
  <si>
    <t>CID000841</t>
  </si>
  <si>
    <t>Jiang Xi Jia Wang Technology Tin Products Environmental Ltd.</t>
  </si>
  <si>
    <t>CID002819</t>
  </si>
  <si>
    <t>CID002281</t>
  </si>
  <si>
    <t>LIAN JING</t>
  </si>
  <si>
    <t>CID001098</t>
  </si>
  <si>
    <t>Ma An Shan Shu Guang Smelter Corp.</t>
  </si>
  <si>
    <t>CID001105</t>
  </si>
  <si>
    <t>Malaysia Smelting Corporation (MSC)</t>
  </si>
  <si>
    <t>Butterworth</t>
  </si>
  <si>
    <t>CID001112</t>
  </si>
  <si>
    <t>Materials Eco-Refining Co., Ltd.</t>
  </si>
  <si>
    <t>CID001136</t>
  </si>
  <si>
    <t>Metahub Industries Sdn. Bhd.</t>
  </si>
  <si>
    <t>CID001172</t>
  </si>
  <si>
    <t>Minchali Metal Industry Co., Ltd.</t>
  </si>
  <si>
    <t>CID001177</t>
  </si>
  <si>
    <t>Ming Li Jia smelt Metal Factory</t>
  </si>
  <si>
    <t>Democratic Republic of the Congo</t>
  </si>
  <si>
    <t>CID003208</t>
  </si>
  <si>
    <t>Pongpipat Company Limited</t>
  </si>
  <si>
    <t>Myanmar</t>
  </si>
  <si>
    <t>CID005067</t>
  </si>
  <si>
    <t>PT Arsed Indonesia</t>
  </si>
  <si>
    <t>Bangka</t>
  </si>
  <si>
    <t>CID003581</t>
  </si>
  <si>
    <t>Rian Resources SDN. BHD.</t>
  </si>
  <si>
    <t>CID001606</t>
  </si>
  <si>
    <t>CID001648</t>
  </si>
  <si>
    <t>Shangrao Xuri Smelting Factory</t>
  </si>
  <si>
    <t>CID001694</t>
  </si>
  <si>
    <t>Shenzhen Hong Chang Metal Manufacturing Factory</t>
  </si>
  <si>
    <t>CID001731</t>
  </si>
  <si>
    <t>Sichuan Guanghan Jiangnan casting smelters</t>
  </si>
  <si>
    <t>CID002408</t>
  </si>
  <si>
    <t>Sigma Tin Alloy Co., Ltd.</t>
  </si>
  <si>
    <t>CID000840</t>
  </si>
  <si>
    <t>Jiang Jia Wang Technology Co.</t>
  </si>
  <si>
    <t>CID001246</t>
  </si>
  <si>
    <t>Ney Metals and Alloys</t>
  </si>
  <si>
    <t>CID001841</t>
  </si>
  <si>
    <t>CID001852</t>
  </si>
  <si>
    <t>Taiwan Huanliang</t>
  </si>
  <si>
    <t>CID001897</t>
  </si>
  <si>
    <t>Thailand Mine Factory</t>
  </si>
  <si>
    <t>CID001920</t>
  </si>
  <si>
    <t>Three green surface technology limited company</t>
  </si>
  <si>
    <t>CID001943</t>
  </si>
  <si>
    <t>TONG LONG</t>
  </si>
  <si>
    <t>CID002023</t>
  </si>
  <si>
    <t>WANG TING</t>
  </si>
  <si>
    <t>CID002123</t>
  </si>
  <si>
    <t>Yiquan Manufacturing</t>
  </si>
  <si>
    <t>CID002166</t>
  </si>
  <si>
    <t>Yunnan Geiju Smelting Corp.</t>
  </si>
  <si>
    <t>CID002220</t>
  </si>
  <si>
    <t>Zhongshan Jinye Smelting Co.,Ltd</t>
  </si>
  <si>
    <t>CID002428</t>
  </si>
  <si>
    <t>Xiamen Honglu Tungsten Molybdenum Co., Ltd.</t>
  </si>
  <si>
    <t>CID002436</t>
  </si>
  <si>
    <t>Solder Court Ltd.</t>
  </si>
  <si>
    <t>CID002946</t>
  </si>
  <si>
    <t>Xianghualing Tin Industry Co., Ltd.</t>
  </si>
  <si>
    <t>CID003395</t>
  </si>
  <si>
    <t>OMODEO A. E S. METALLEGHE SRL</t>
  </si>
  <si>
    <t>CID001758</t>
  </si>
  <si>
    <t>Soft Metais Ltda.</t>
  </si>
  <si>
    <t>CID001822</t>
  </si>
  <si>
    <t>Suzhou Nuonengda Chemical Co., Ltd.</t>
  </si>
  <si>
    <t>CID001932</t>
  </si>
  <si>
    <t>TIN PLATING GEJIU</t>
  </si>
  <si>
    <t>CID001954</t>
  </si>
  <si>
    <t>Top-Team Technology (Shenzhen) Ltd.</t>
  </si>
  <si>
    <t>CID003474</t>
  </si>
  <si>
    <t>TRATHO Metal Quimica</t>
  </si>
  <si>
    <t>CID002574</t>
  </si>
  <si>
    <t>Tuyen Quang Non-Ferrous Metals Joint Stock Company</t>
  </si>
  <si>
    <t>Tan Quang</t>
  </si>
  <si>
    <t>CID002057</t>
  </si>
  <si>
    <t>WUJIANG CITY LUXE TIN FACTORY</t>
  </si>
  <si>
    <t>CID002090</t>
  </si>
  <si>
    <t>Xin Furukawa Metal ( Wuxi ) Co., Ltd.</t>
  </si>
  <si>
    <t>CID002099</t>
  </si>
  <si>
    <t>XURI</t>
  </si>
  <si>
    <t>CID002121</t>
  </si>
  <si>
    <t>Yifeng Tin</t>
  </si>
  <si>
    <t>CID002147</t>
  </si>
  <si>
    <t>Yuecheng Tin Co., Ltd.</t>
  </si>
  <si>
    <t>CID002162</t>
  </si>
  <si>
    <t>Yunnan Chengo Electric Smelting Plant</t>
  </si>
  <si>
    <t>CID002164</t>
  </si>
  <si>
    <t>Yunnan Copper Zinc Industry Co., Ltd.</t>
  </si>
  <si>
    <t>CID002173</t>
  </si>
  <si>
    <t>Yunnan Industrial Co., Ltd.</t>
  </si>
  <si>
    <t>CID002309</t>
  </si>
  <si>
    <t>Yunnan Malipo Baiyi Kuangye Co.</t>
  </si>
  <si>
    <t>CID002318</t>
  </si>
  <si>
    <t>Jiangxi Tonggu Non-ferrous Metallurgical &amp; Chemical Co., Ltd.</t>
  </si>
  <si>
    <t>Tonggu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</si>
</sst>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49" fontId="84" fillId="33" borderId="58" xfId="487" applyNumberFormat="1" applyFont="1" applyFill="1" applyBorder="1" applyAlignment="1" applyProtection="1">
      <alignment horizontal="left" vertical="center" wrapText="1"/>
      <protection locked="0"/>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119">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cooper\Downloads\CMRT_StandardResponses_20260520%20130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compliance@svmicro.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https://amphenol.com/docs/responsible-minerals-policy"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B23B5211-2928-4E57-9471-905E00104A6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10615A6-E9D6-4A53-9742-3456147943C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76" zoomScalePageLayoutView="70" workbookViewId="0">
      <selection activeCell="G89" sqref="G89:J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0" t="str">
        <f ca="1">IF(D9=Q9,OFFSET(L!$C$1,MATCH("Declaration"&amp;ADDRESS(ROW(),COLUMN(),4),L!$A:$A,0)-1,SL,,),"")</f>
        <v/>
      </c>
      <c r="E11" s="371"/>
      <c r="F11" s="371"/>
      <c r="G11" s="371"/>
      <c r="H11" s="371"/>
      <c r="I11" s="371"/>
      <c r="J11" s="372"/>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t="s">
        <v>15881</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15882</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15883</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99" t="s">
        <v>15884</v>
      </c>
      <c r="E16" s="366"/>
      <c r="F16" s="366"/>
      <c r="G16" s="366"/>
      <c r="H16" s="366"/>
      <c r="I16" s="366"/>
      <c r="J16" s="367"/>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15885</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3" t="s">
        <v>15886</v>
      </c>
      <c r="E18" s="384"/>
      <c r="F18" s="384"/>
      <c r="G18" s="384"/>
      <c r="H18" s="384"/>
      <c r="I18" s="384"/>
      <c r="J18" s="385"/>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15887</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99" t="s">
        <v>15888</v>
      </c>
      <c r="E20" s="366"/>
      <c r="F20" s="366"/>
      <c r="G20" s="366"/>
      <c r="H20" s="366"/>
      <c r="I20" s="366"/>
      <c r="J20" s="367"/>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46162</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5"/>
      <c r="E23" s="375"/>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27" t="s">
        <v>473</v>
      </c>
      <c r="E32" s="328"/>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4"/>
      <c r="I37" s="374"/>
      <c r="J37" s="374"/>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473</v>
      </c>
      <c r="E38" s="328"/>
      <c r="F38" s="44"/>
      <c r="G38" s="335" t="s">
        <v>15889</v>
      </c>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t="s">
        <v>15889</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473</v>
      </c>
      <c r="E40" s="328"/>
      <c r="F40" s="44"/>
      <c r="G40" s="335" t="s">
        <v>15889</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473</v>
      </c>
      <c r="E41" s="328"/>
      <c r="F41" s="44"/>
      <c r="G41" s="335" t="s">
        <v>15889</v>
      </c>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t="s">
        <v>15889</v>
      </c>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15889</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t="s">
        <v>15889</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473</v>
      </c>
      <c r="E47" s="328"/>
      <c r="F47" s="44"/>
      <c r="G47" s="335" t="s">
        <v>15889</v>
      </c>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68" t="s">
        <v>2372</v>
      </c>
      <c r="E56" s="369"/>
      <c r="F56" s="44"/>
      <c r="G56" s="335" t="s">
        <v>15890</v>
      </c>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8" t="s">
        <v>2372</v>
      </c>
      <c r="E57" s="369"/>
      <c r="F57" s="44"/>
      <c r="G57" s="335" t="s">
        <v>15890</v>
      </c>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8" t="s">
        <v>2372</v>
      </c>
      <c r="E58" s="369"/>
      <c r="F58" s="44"/>
      <c r="G58" s="335" t="s">
        <v>15890</v>
      </c>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8" t="s">
        <v>2372</v>
      </c>
      <c r="E59" s="369"/>
      <c r="F59" s="44"/>
      <c r="G59" s="335" t="s">
        <v>15890</v>
      </c>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3"/>
      <c r="I61" s="373"/>
      <c r="J61" s="37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474</v>
      </c>
      <c r="E62" s="334"/>
      <c r="F62" s="44"/>
      <c r="G62" s="335" t="s">
        <v>15890</v>
      </c>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33" t="s">
        <v>474</v>
      </c>
      <c r="E63" s="334"/>
      <c r="F63" s="44"/>
      <c r="G63" s="335" t="s">
        <v>15890</v>
      </c>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33" t="s">
        <v>474</v>
      </c>
      <c r="E64" s="334"/>
      <c r="F64" s="44"/>
      <c r="G64" s="335" t="s">
        <v>15890</v>
      </c>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33" t="s">
        <v>474</v>
      </c>
      <c r="E65" s="334"/>
      <c r="F65" s="44"/>
      <c r="G65" s="335" t="s">
        <v>15890</v>
      </c>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3" t="str">
        <f>IF(Q75="(*)","Click here to enter smelter names","")</f>
        <v/>
      </c>
      <c r="I67" s="373"/>
      <c r="J67" s="37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6" t="str">
        <f ca="1">OFFSET(L!$C$1,MATCH("Declaration"&amp;ADDRESS(ROW(),COLUMN(),4),L!$A:$A,0)-1,SL,,)</f>
        <v>Answer the Following Questions at a Company Level</v>
      </c>
      <c r="C73" s="386"/>
      <c r="D73" s="386"/>
      <c r="E73" s="386"/>
      <c r="F73" s="386"/>
      <c r="G73" s="386"/>
      <c r="H73" s="386"/>
      <c r="I73" s="386"/>
      <c r="J73" s="386"/>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t="s">
        <v>15891</v>
      </c>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1"/>
      <c r="H76" s="381"/>
      <c r="I76" s="381"/>
      <c r="J76" s="381"/>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15892</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474</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79" t="s">
        <v>473</v>
      </c>
      <c r="E85" s="380"/>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1"/>
      <c r="H86" s="381"/>
      <c r="I86" s="381"/>
      <c r="J86" s="381"/>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t="s">
        <v>15893</v>
      </c>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2"/>
      <c r="H88" s="382"/>
      <c r="I88" s="382"/>
      <c r="J88" s="38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13454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8" t="str">
        <f>IF(OR($D$8="",$I$3=""),"","Click here to check required fields completion")</f>
        <v/>
      </c>
      <c r="C90" s="378"/>
      <c r="D90" s="378"/>
      <c r="E90" s="378"/>
      <c r="F90" s="378"/>
      <c r="G90" s="378"/>
      <c r="H90" s="378"/>
      <c r="I90" s="378"/>
      <c r="J90" s="378"/>
      <c r="K90" s="33"/>
      <c r="L90" s="97"/>
      <c r="P90" s="2"/>
      <c r="Q90" s="2"/>
      <c r="R90" s="2"/>
      <c r="S90" s="2"/>
      <c r="T90" s="2"/>
      <c r="U90" s="2"/>
      <c r="V90" s="2"/>
      <c r="W90" s="2"/>
      <c r="X90" s="2"/>
      <c r="Y90" s="2"/>
      <c r="Z90" s="2"/>
      <c r="AA90" s="2"/>
      <c r="AB90" s="2"/>
      <c r="AC90" s="2"/>
      <c r="AD90" s="2"/>
      <c r="AE90" s="2"/>
      <c r="AF90" s="2"/>
      <c r="AG90" s="2"/>
      <c r="AH90" s="2"/>
    </row>
    <row r="91" spans="1:34" ht="15.75" thickBot="1">
      <c r="A91" s="376" t="str">
        <f ca="1">OFFSET(L!$C$1,MATCH("General"&amp;"Cpy",L!$A:$A,0)-1,SL,,)</f>
        <v>© 2026 Responsible Minerals Initiative. All rights reserved.</v>
      </c>
      <c r="B91" s="377"/>
      <c r="C91" s="377"/>
      <c r="D91" s="377"/>
      <c r="E91" s="377"/>
      <c r="F91" s="377"/>
      <c r="G91" s="377"/>
      <c r="H91" s="377"/>
      <c r="I91" s="377"/>
      <c r="J91" s="377"/>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118" priority="193" stopIfTrue="1">
      <formula>IF($D$22="",TRUE)</formula>
    </cfRule>
  </conditionalFormatting>
  <conditionalFormatting sqref="D26:E26">
    <cfRule type="expression" dxfId="117" priority="171" stopIfTrue="1">
      <formula>IF($D$26="",TRUE)</formula>
    </cfRule>
  </conditionalFormatting>
  <conditionalFormatting sqref="D50:E50 D56:E56 D62:E62 D68:E68">
    <cfRule type="expression" dxfId="105" priority="52" stopIfTrue="1">
      <formula>$P$26=""</formula>
    </cfRule>
    <cfRule type="expression" dxfId="104" priority="53" stopIfTrue="1">
      <formula>$P$32=""</formula>
    </cfRule>
  </conditionalFormatting>
  <conditionalFormatting sqref="D50:E50">
    <cfRule type="expression" dxfId="89" priority="55" stopIfTrue="1">
      <formula>IF(AND(OR($D$26="Yes",$D$26=""),OR($D$32="Yes",$D$32=""),D50=""),1,0)</formula>
    </cfRule>
  </conditionalFormatting>
  <conditionalFormatting sqref="D56:E56">
    <cfRule type="expression" dxfId="85" priority="63" stopIfTrue="1">
      <formula>IF(AND(OR($D$26="Yes",$D$26=""),OR($D$32="Yes",$D$32=""),D56=""),1,0)</formula>
    </cfRule>
  </conditionalFormatting>
  <conditionalFormatting sqref="D62:E62">
    <cfRule type="expression" dxfId="81" priority="62" stopIfTrue="1">
      <formula>IF(AND(OR($D$26="Yes",$D$26=""),OR($D$32="Yes",$D$32=""),D62=""),1,0)</formula>
    </cfRule>
  </conditionalFormatting>
  <conditionalFormatting sqref="D68:E68">
    <cfRule type="expression" dxfId="77" priority="54" stopIfTrue="1">
      <formula>IF(AND(OR($D$26="Yes",$D$26=""),OR($D$32="Yes",$D$32=""),D68=""),1,0)</formula>
    </cfRule>
  </conditionalFormatting>
  <conditionalFormatting sqref="D79:E79 D81:E81 D83 D85:E85 D87:E87 D89:E89">
    <cfRule type="expression" dxfId="73" priority="119" stopIfTrue="1">
      <formula>AND(OR($D$26="No",AND($D$26="Yes",$D$32="No")),OR($D$27="No",AND($D$27="Yes",$D$33="No")),OR($D$28="No",AND($D$28="Yes",$D$34="No")),OR($D$29="No",AND($D$29="Yes",$D$35="No")))</formula>
    </cfRule>
    <cfRule type="expression" dxfId="72" priority="120" stopIfTrue="1">
      <formula>IF(D79="",TRUE)</formula>
    </cfRule>
  </conditionalFormatting>
  <conditionalFormatting sqref="D9:G9">
    <cfRule type="expression" dxfId="71" priority="186" stopIfTrue="1">
      <formula>IF($D$9="",TRUE)</formula>
    </cfRule>
  </conditionalFormatting>
  <conditionalFormatting sqref="D10:J10">
    <cfRule type="expression" dxfId="69" priority="200" stopIfTrue="1">
      <formula>IF(AND($D$10="",$D$9=$R$9),TRUE)</formula>
    </cfRule>
    <cfRule type="expression" dxfId="68" priority="90" stopIfTrue="1">
      <formula>IF($D$9=$Q$9,TRUE)</formula>
    </cfRule>
  </conditionalFormatting>
  <conditionalFormatting sqref="G77:J77">
    <cfRule type="expression" dxfId="62" priority="91" stopIfTrue="1">
      <formula>IF(AND($D$77="Yes",$G$77=""),TRUE)</formula>
    </cfRule>
  </conditionalFormatting>
  <conditionalFormatting sqref="G85:J85">
    <cfRule type="expression" dxfId="61" priority="81" stopIfTrue="1">
      <formula>IF(AND($D$85="Yes, using other format (describe)",$G$85=""),TRUE)</formula>
    </cfRule>
  </conditionalFormatting>
  <conditionalFormatting sqref="D8:J8">
    <cfRule type="expression" dxfId="43" priority="34" stopIfTrue="1">
      <formula>IF($D$8="",TRUE)</formula>
    </cfRule>
  </conditionalFormatting>
  <conditionalFormatting sqref="D15:J15">
    <cfRule type="expression" dxfId="42" priority="31" stopIfTrue="1">
      <formula>IF($D$15="",TRUE)</formula>
    </cfRule>
  </conditionalFormatting>
  <conditionalFormatting sqref="D16:J16">
    <cfRule type="expression" dxfId="41" priority="32" stopIfTrue="1">
      <formula>IF($D$16="",TRUE)</formula>
    </cfRule>
  </conditionalFormatting>
  <conditionalFormatting sqref="D17:J17">
    <cfRule type="expression" dxfId="40" priority="29" stopIfTrue="1">
      <formula>IF($D$17="",TRUE)</formula>
    </cfRule>
  </conditionalFormatting>
  <conditionalFormatting sqref="D18:J18">
    <cfRule type="expression" dxfId="39" priority="33" stopIfTrue="1">
      <formula>IF($D$18="",TRUE)</formula>
    </cfRule>
  </conditionalFormatting>
  <conditionalFormatting sqref="D20:J20">
    <cfRule type="expression" dxfId="38" priority="30" stopIfTrue="1">
      <formula>IF($D$20="",TRUE)</formula>
    </cfRule>
  </conditionalFormatting>
  <conditionalFormatting sqref="D27:E29">
    <cfRule type="expression" dxfId="37" priority="28" stopIfTrue="1">
      <formula>IF($D$26="",TRUE)</formula>
    </cfRule>
  </conditionalFormatting>
  <conditionalFormatting sqref="D32:E35">
    <cfRule type="expression" dxfId="36" priority="27" stopIfTrue="1">
      <formula>IF($D$26="",TRUE)</formula>
    </cfRule>
  </conditionalFormatting>
  <conditionalFormatting sqref="D38:E41">
    <cfRule type="expression" dxfId="35" priority="26" stopIfTrue="1">
      <formula>IF($D$26="",TRUE)</formula>
    </cfRule>
  </conditionalFormatting>
  <conditionalFormatting sqref="D44:E47">
    <cfRule type="expression" dxfId="34" priority="25" stopIfTrue="1">
      <formula>IF($D$26="",TRUE)</formula>
    </cfRule>
  </conditionalFormatting>
  <conditionalFormatting sqref="D51:E51">
    <cfRule type="expression" dxfId="33" priority="22" stopIfTrue="1">
      <formula>$P$26=""</formula>
    </cfRule>
    <cfRule type="expression" dxfId="32" priority="23" stopIfTrue="1">
      <formula>$P$32=""</formula>
    </cfRule>
  </conditionalFormatting>
  <conditionalFormatting sqref="D51:E51">
    <cfRule type="expression" dxfId="31" priority="24" stopIfTrue="1">
      <formula>IF(AND(OR($D$26="Yes",$D$26=""),OR($D$32="Yes",$D$32=""),D51=""),1,0)</formula>
    </cfRule>
  </conditionalFormatting>
  <conditionalFormatting sqref="D52:E52">
    <cfRule type="expression" dxfId="30" priority="19" stopIfTrue="1">
      <formula>$P$26=""</formula>
    </cfRule>
    <cfRule type="expression" dxfId="29" priority="20" stopIfTrue="1">
      <formula>$P$32=""</formula>
    </cfRule>
  </conditionalFormatting>
  <conditionalFormatting sqref="D52:E52">
    <cfRule type="expression" dxfId="28" priority="21" stopIfTrue="1">
      <formula>IF(AND(OR($D$26="Yes",$D$26=""),OR($D$32="Yes",$D$32=""),D52=""),1,0)</formula>
    </cfRule>
  </conditionalFormatting>
  <conditionalFormatting sqref="D53:E53">
    <cfRule type="expression" dxfId="27" priority="16" stopIfTrue="1">
      <formula>$P$26=""</formula>
    </cfRule>
    <cfRule type="expression" dxfId="26" priority="17" stopIfTrue="1">
      <formula>$P$32=""</formula>
    </cfRule>
  </conditionalFormatting>
  <conditionalFormatting sqref="D53:E53">
    <cfRule type="expression" dxfId="25" priority="18" stopIfTrue="1">
      <formula>IF(AND(OR($D$26="Yes",$D$26=""),OR($D$32="Yes",$D$32=""),D53=""),1,0)</formula>
    </cfRule>
  </conditionalFormatting>
  <conditionalFormatting sqref="D57:E59">
    <cfRule type="expression" dxfId="24" priority="13" stopIfTrue="1">
      <formula>$P$26=""</formula>
    </cfRule>
    <cfRule type="expression" dxfId="23" priority="14" stopIfTrue="1">
      <formula>$P$32=""</formula>
    </cfRule>
  </conditionalFormatting>
  <conditionalFormatting sqref="D57:E59">
    <cfRule type="expression" dxfId="22" priority="15" stopIfTrue="1">
      <formula>IF(AND(OR($D$26="Yes",$D$26=""),OR($D$32="Yes",$D$32=""),D57=""),1,0)</formula>
    </cfRule>
  </conditionalFormatting>
  <conditionalFormatting sqref="D63:E65">
    <cfRule type="expression" dxfId="21" priority="10" stopIfTrue="1">
      <formula>$P$26=""</formula>
    </cfRule>
    <cfRule type="expression" dxfId="20" priority="11" stopIfTrue="1">
      <formula>$P$32=""</formula>
    </cfRule>
  </conditionalFormatting>
  <conditionalFormatting sqref="D63:E65">
    <cfRule type="expression" dxfId="19" priority="12" stopIfTrue="1">
      <formula>IF(AND(OR($D$26="Yes",$D$26=""),OR($D$32="Yes",$D$32=""),D63=""),1,0)</formula>
    </cfRule>
  </conditionalFormatting>
  <conditionalFormatting sqref="D69:E71">
    <cfRule type="expression" dxfId="18" priority="7" stopIfTrue="1">
      <formula>$P$26=""</formula>
    </cfRule>
    <cfRule type="expression" dxfId="17" priority="8" stopIfTrue="1">
      <formula>$P$32=""</formula>
    </cfRule>
  </conditionalFormatting>
  <conditionalFormatting sqref="D69:E71">
    <cfRule type="expression" dxfId="16" priority="9" stopIfTrue="1">
      <formula>IF(AND(OR($D$26="Yes",$D$26=""),OR($D$32="Yes",$D$32=""),D69=""),1,0)</formula>
    </cfRule>
  </conditionalFormatting>
  <conditionalFormatting sqref="D75:E75">
    <cfRule type="expression" dxfId="15" priority="4" stopIfTrue="1">
      <formula>$P$26=""</formula>
    </cfRule>
    <cfRule type="expression" dxfId="14" priority="5" stopIfTrue="1">
      <formula>$P$32=""</formula>
    </cfRule>
  </conditionalFormatting>
  <conditionalFormatting sqref="D75:E75">
    <cfRule type="expression" dxfId="13" priority="6" stopIfTrue="1">
      <formula>IF(AND(OR($D$26="Yes",$D$26=""),OR($D$32="Yes",$D$32=""),D75=""),1,0)</formula>
    </cfRule>
  </conditionalFormatting>
  <conditionalFormatting sqref="D77:E77">
    <cfRule type="expression" dxfId="12" priority="1" stopIfTrue="1">
      <formula>$P$26=""</formula>
    </cfRule>
    <cfRule type="expression" dxfId="11" priority="2" stopIfTrue="1">
      <formula>$P$32=""</formula>
    </cfRule>
  </conditionalFormatting>
  <conditionalFormatting sqref="D77:E77">
    <cfRule type="expression" dxfId="10" priority="3" stopIfTrue="1">
      <formula>IF(AND(OR($D$26="Yes",$D$26=""),OR($D$32="Yes",$D$32=""),D77=""),1,0)</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6C344C8-57A4-457C-A4EB-1D8ADAA9F628}"/>
    <hyperlink ref="G77" r:id="rId4" xr:uid="{5D0E24D9-E974-44D6-BE0E-32F8056D244C}"/>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XFD430"/>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7" t="str">
        <f ca="1">OFFSET(L!$C$1,MATCH("Smelter List"&amp;ADDRESS(ROW(),COLUMN(),4),L!$A:$A,0)-1,SL,,)</f>
        <v>Link to "RMAP Conformant Smelter List"</v>
      </c>
      <c r="K2" s="388"/>
      <c r="L2" s="388"/>
      <c r="M2" s="388"/>
      <c r="N2" s="388"/>
      <c r="O2" s="388"/>
      <c r="P2" s="179"/>
      <c r="Q2" s="180"/>
      <c r="R2" s="181"/>
      <c r="S2" s="181"/>
      <c r="T2" s="181"/>
      <c r="AH2" s="140" t="s">
        <v>473</v>
      </c>
    </row>
    <row r="3" spans="1:34" s="204" customFormat="1" ht="177" customHeight="1">
      <c r="A3" s="155"/>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05"/>
      <c r="G3" s="390" t="str">
        <f ca="1">OFFSET(L!$C$1,MATCH("General"&amp;"Cpy",L!$A:$A,0)-1,SL,,)</f>
        <v>© 2026 Responsible Minerals Initiative. All rights reserved.</v>
      </c>
      <c r="H3" s="390"/>
      <c r="I3" s="391"/>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13269</v>
      </c>
      <c r="B5" s="166" t="s">
        <v>1087</v>
      </c>
      <c r="C5" s="170" t="s">
        <v>13268</v>
      </c>
      <c r="D5" s="213"/>
      <c r="E5" s="166" t="s">
        <v>15894</v>
      </c>
      <c r="F5" s="166" t="s">
        <v>13269</v>
      </c>
      <c r="G5" s="166" t="s">
        <v>12764</v>
      </c>
      <c r="H5" s="167">
        <v>0</v>
      </c>
      <c r="I5" s="168" t="s">
        <v>13307</v>
      </c>
      <c r="J5" s="168" t="s">
        <v>6249</v>
      </c>
      <c r="K5" s="207"/>
      <c r="L5" s="207"/>
      <c r="M5" s="207"/>
      <c r="N5" s="207"/>
      <c r="O5" s="207"/>
      <c r="P5" s="169"/>
      <c r="Q5" s="208"/>
      <c r="R5" s="166" t="s">
        <v>13268</v>
      </c>
      <c r="S5" s="165" t="str">
        <f ca="1">IF(B5="","",IF(ISERROR(MATCH($E5,CL,0)),"Unknown",INDIRECT("'C'!$A$"&amp;MATCH($E5,CL,0)+1)))</f>
        <v>IT</v>
      </c>
      <c r="T5" s="165" t="str">
        <f ca="1">IF(B5="","",IF(ISERROR(MATCH($J5,[1]SorP!$B$1:$B$6226,0)),"",INDIRECT("'SorP'!$A$"&amp;MATCH($S5&amp;$J5,[1]SorP!C:C,0))))</f>
        <v>IR-23</v>
      </c>
      <c r="U5" s="185"/>
      <c r="V5" s="209">
        <f>IF(C5="",NA(),IF(OR(C5="Smelter not listed",C5="Smelter not yet identified"),MATCH($B5&amp;$D5,'[1]Smelter Look-up'!$J:$J,0),MATCH($B5&amp;$C5,'[1]Smelter Look-up'!$J:$J,0)))</f>
        <v>5</v>
      </c>
      <c r="X5" s="210">
        <f t="shared" ref="X5:X68" si="0">IF(AND(C5="Smelter not listed",OR(LEN(D5)=0,LEN(E5)=0)),1,0)</f>
        <v>0</v>
      </c>
      <c r="AB5" s="211" t="str">
        <f t="shared" ref="AB5:AB68" si="1">B5&amp;C5</f>
        <v>Gold8853 S.p.A.</v>
      </c>
    </row>
    <row r="6" spans="1:34" s="210" customFormat="1" ht="20.100000000000001" customHeight="1">
      <c r="A6" s="245" t="s">
        <v>14839</v>
      </c>
      <c r="B6" s="166" t="s">
        <v>1087</v>
      </c>
      <c r="C6" s="170" t="s">
        <v>14838</v>
      </c>
      <c r="D6" s="213"/>
      <c r="E6" s="166" t="s">
        <v>15895</v>
      </c>
      <c r="F6" s="166" t="s">
        <v>14839</v>
      </c>
      <c r="G6" s="166" t="s">
        <v>12764</v>
      </c>
      <c r="H6" s="167">
        <v>0</v>
      </c>
      <c r="I6" s="168" t="s">
        <v>14840</v>
      </c>
      <c r="J6" s="168" t="s">
        <v>2702</v>
      </c>
      <c r="K6" s="207"/>
      <c r="L6" s="207"/>
      <c r="M6" s="207"/>
      <c r="N6" s="207"/>
      <c r="O6" s="207"/>
      <c r="P6" s="169"/>
      <c r="Q6" s="208"/>
      <c r="R6" s="166" t="s">
        <v>14838</v>
      </c>
      <c r="S6" s="165" t="str">
        <f t="shared" ref="S6:S37" ca="1" si="2">IF(B6="","",IF(ISERROR(MATCH($E6,CL,0)),"Unknown",INDIRECT("'C'!$A$"&amp;MATCH($E6,CL,0)+1)))</f>
        <v>AU</v>
      </c>
      <c r="T6" s="165" t="str">
        <f ca="1">IF(B6="","",IF(ISERROR(MATCH($J6,[1]SorP!$B$1:$B$6226,0)),"",INDIRECT("'SorP'!$A$"&amp;MATCH($S6&amp;$J6,[1]SorP!C:C,0))))</f>
        <v>AU-NSW</v>
      </c>
      <c r="U6" s="185"/>
      <c r="V6" s="209">
        <f>IF(C6="",NA(),IF(OR(C6="Smelter not listed",C6="Smelter not yet identified"),MATCH($B6&amp;$D6,'[1]Smelter Look-up'!$J:$J,0),MATCH($B6&amp;$C6,'[1]Smelter Look-up'!$J:$J,0)))</f>
        <v>6</v>
      </c>
      <c r="X6" s="210">
        <f t="shared" si="0"/>
        <v>0</v>
      </c>
      <c r="AB6" s="211" t="str">
        <f t="shared" si="1"/>
        <v>GoldABC Refinery Pty Ltd.</v>
      </c>
    </row>
    <row r="7" spans="1:34" s="210" customFormat="1" ht="20.100000000000001" customHeight="1">
      <c r="A7" s="245" t="s">
        <v>2325</v>
      </c>
      <c r="B7" s="166" t="s">
        <v>1087</v>
      </c>
      <c r="C7" s="170" t="s">
        <v>2324</v>
      </c>
      <c r="D7" s="213"/>
      <c r="E7" s="166" t="s">
        <v>15896</v>
      </c>
      <c r="F7" s="166" t="s">
        <v>2325</v>
      </c>
      <c r="G7" s="166" t="s">
        <v>12764</v>
      </c>
      <c r="H7" s="167">
        <v>0</v>
      </c>
      <c r="I7" s="168" t="s">
        <v>2326</v>
      </c>
      <c r="J7" s="168" t="s">
        <v>1660</v>
      </c>
      <c r="K7" s="207"/>
      <c r="L7" s="207"/>
      <c r="M7" s="207"/>
      <c r="N7" s="207"/>
      <c r="O7" s="207"/>
      <c r="P7" s="169"/>
      <c r="Q7" s="208"/>
      <c r="R7" s="166" t="s">
        <v>2324</v>
      </c>
      <c r="S7" s="165" t="str">
        <f t="shared" ca="1" si="2"/>
        <v>Unknown</v>
      </c>
      <c r="T7" s="165" t="e">
        <f ca="1">IF(B7="","",IF(ISERROR(MATCH($J7,[1]SorP!$B$1:$B$6226,0)),"",INDIRECT("'SorP'!$A$"&amp;MATCH($S7&amp;$J7,[1]SorP!C:C,0))))</f>
        <v>#N/A</v>
      </c>
      <c r="U7" s="185"/>
      <c r="V7" s="209">
        <f>IF(C7="",NA(),IF(OR(C7="Smelter not listed",C7="Smelter not yet identified"),MATCH($B7&amp;$D7,'[1]Smelter Look-up'!$J:$J,0),MATCH($B7&amp;$C7,'[1]Smelter Look-up'!$J:$J,0)))</f>
        <v>7</v>
      </c>
      <c r="X7" s="210">
        <f t="shared" si="0"/>
        <v>0</v>
      </c>
      <c r="AB7" s="211" t="str">
        <f t="shared" si="1"/>
        <v>GoldAbington Reldan Metals, LLC</v>
      </c>
    </row>
    <row r="8" spans="1:34" s="210" customFormat="1" ht="20.100000000000001" customHeight="1">
      <c r="A8" s="245" t="s">
        <v>1338</v>
      </c>
      <c r="B8" s="166" t="s">
        <v>1087</v>
      </c>
      <c r="C8" s="170" t="s">
        <v>1337</v>
      </c>
      <c r="D8" s="213"/>
      <c r="E8" s="166" t="s">
        <v>15896</v>
      </c>
      <c r="F8" s="166" t="s">
        <v>1338</v>
      </c>
      <c r="G8" s="166" t="s">
        <v>12764</v>
      </c>
      <c r="H8" s="167">
        <v>0</v>
      </c>
      <c r="I8" s="168" t="s">
        <v>1494</v>
      </c>
      <c r="J8" s="168" t="s">
        <v>1495</v>
      </c>
      <c r="K8" s="207"/>
      <c r="L8" s="207"/>
      <c r="M8" s="207"/>
      <c r="N8" s="207"/>
      <c r="O8" s="207"/>
      <c r="P8" s="169"/>
      <c r="Q8" s="208"/>
      <c r="R8" s="166" t="s">
        <v>1337</v>
      </c>
      <c r="S8" s="165" t="str">
        <f t="shared" ca="1" si="2"/>
        <v>Unknown</v>
      </c>
      <c r="T8" s="165" t="e">
        <f ca="1">IF(B8="","",IF(ISERROR(MATCH($J8,[1]SorP!$B$1:$B$6226,0)),"",INDIRECT("'SorP'!$A$"&amp;MATCH($S8&amp;$J8,[1]SorP!C:C,0))))</f>
        <v>#N/A</v>
      </c>
      <c r="U8" s="185"/>
      <c r="V8" s="209">
        <f>IF(C8="",NA(),IF(OR(C8="Smelter not listed",C8="Smelter not yet identified"),MATCH($B8&amp;$D8,'[1]Smelter Look-up'!$J:$J,0),MATCH($B8&amp;$C8,'[1]Smelter Look-up'!$J:$J,0)))</f>
        <v>8</v>
      </c>
      <c r="X8" s="210">
        <f t="shared" si="0"/>
        <v>0</v>
      </c>
      <c r="AB8" s="211" t="str">
        <f t="shared" si="1"/>
        <v>GoldAdvanced Chemical Company</v>
      </c>
    </row>
    <row r="9" spans="1:34" s="210" customFormat="1" ht="20.100000000000001" customHeight="1">
      <c r="A9" s="245" t="s">
        <v>12459</v>
      </c>
      <c r="B9" s="166" t="s">
        <v>1087</v>
      </c>
      <c r="C9" s="170" t="s">
        <v>12458</v>
      </c>
      <c r="D9" s="213"/>
      <c r="E9" s="166" t="s">
        <v>15897</v>
      </c>
      <c r="F9" s="166" t="s">
        <v>12459</v>
      </c>
      <c r="G9" s="166" t="s">
        <v>12764</v>
      </c>
      <c r="H9" s="167">
        <v>0</v>
      </c>
      <c r="I9" s="168" t="s">
        <v>12479</v>
      </c>
      <c r="J9" s="168" t="s">
        <v>11226</v>
      </c>
      <c r="K9" s="207"/>
      <c r="L9" s="207"/>
      <c r="M9" s="207"/>
      <c r="N9" s="207"/>
      <c r="O9" s="207"/>
      <c r="P9" s="169"/>
      <c r="Q9" s="208"/>
      <c r="R9" s="166" t="s">
        <v>12458</v>
      </c>
      <c r="S9" s="165" t="str">
        <f t="shared" ca="1" si="2"/>
        <v>UG</v>
      </c>
      <c r="T9" s="165" t="str">
        <f ca="1">IF(B9="","",IF(ISERROR(MATCH($J9,[1]SorP!$B$1:$B$6226,0)),"",INDIRECT("'SorP'!$A$"&amp;MATCH($S9&amp;$J9,[1]SorP!C:C,0))))</f>
        <v>UA-32</v>
      </c>
      <c r="U9" s="185"/>
      <c r="V9" s="209">
        <f>IF(C9="",NA(),IF(OR(C9="Smelter not listed",C9="Smelter not yet identified"),MATCH($B9&amp;$D9,'[1]Smelter Look-up'!$J:$J,0),MATCH($B9&amp;$C9,'[1]Smelter Look-up'!$J:$J,0)))</f>
        <v>9</v>
      </c>
      <c r="X9" s="210">
        <f t="shared" si="0"/>
        <v>0</v>
      </c>
      <c r="AB9" s="211" t="str">
        <f t="shared" si="1"/>
        <v>GoldAfrican Gold Refinery</v>
      </c>
    </row>
    <row r="10" spans="1:34" s="210" customFormat="1" ht="20.100000000000001" customHeight="1">
      <c r="A10" s="245" t="s">
        <v>631</v>
      </c>
      <c r="B10" s="166" t="s">
        <v>1087</v>
      </c>
      <c r="C10" s="170" t="s">
        <v>14841</v>
      </c>
      <c r="D10" s="213"/>
      <c r="E10" s="166" t="s">
        <v>15898</v>
      </c>
      <c r="F10" s="166" t="s">
        <v>631</v>
      </c>
      <c r="G10" s="166" t="s">
        <v>12764</v>
      </c>
      <c r="H10" s="167">
        <v>0</v>
      </c>
      <c r="I10" s="168" t="s">
        <v>1498</v>
      </c>
      <c r="J10" s="168" t="s">
        <v>1499</v>
      </c>
      <c r="K10" s="207"/>
      <c r="L10" s="207"/>
      <c r="M10" s="207"/>
      <c r="N10" s="207"/>
      <c r="O10" s="207"/>
      <c r="P10" s="169"/>
      <c r="Q10" s="208"/>
      <c r="R10" s="166" t="s">
        <v>14841</v>
      </c>
      <c r="S10" s="165" t="str">
        <f t="shared" ca="1" si="2"/>
        <v>DE</v>
      </c>
      <c r="T10" s="165" t="str">
        <f ca="1">IF(B10="","",IF(ISERROR(MATCH($J10,[1]SorP!$B$1:$B$6226,0)),"",INDIRECT("'SorP'!$A$"&amp;MATCH($S10&amp;$J10,[1]SorP!C:C,0))))</f>
        <v>DE-BY</v>
      </c>
      <c r="U10" s="185"/>
      <c r="V10" s="209">
        <f>IF(C10="",NA(),IF(OR(C10="Smelter not listed",C10="Smelter not yet identified"),MATCH($B10&amp;$D10,'[1]Smelter Look-up'!$J:$J,0),MATCH($B10&amp;$C10,'[1]Smelter Look-up'!$J:$J,0)))</f>
        <v>10</v>
      </c>
      <c r="X10" s="210">
        <f t="shared" si="0"/>
        <v>0</v>
      </c>
      <c r="AB10" s="211" t="str">
        <f t="shared" si="1"/>
        <v>GoldAgosi AG</v>
      </c>
    </row>
    <row r="11" spans="1:34" s="210" customFormat="1" ht="20.100000000000001" customHeight="1">
      <c r="A11" s="245" t="s">
        <v>630</v>
      </c>
      <c r="B11" s="166" t="s">
        <v>1087</v>
      </c>
      <c r="C11" s="170" t="s">
        <v>2050</v>
      </c>
      <c r="D11" s="213"/>
      <c r="E11" s="166" t="s">
        <v>15899</v>
      </c>
      <c r="F11" s="166" t="s">
        <v>630</v>
      </c>
      <c r="G11" s="166" t="s">
        <v>12764</v>
      </c>
      <c r="H11" s="167">
        <v>0</v>
      </c>
      <c r="I11" s="168" t="s">
        <v>1496</v>
      </c>
      <c r="J11" s="168" t="s">
        <v>1497</v>
      </c>
      <c r="K11" s="207"/>
      <c r="L11" s="207"/>
      <c r="M11" s="207"/>
      <c r="N11" s="207"/>
      <c r="O11" s="207"/>
      <c r="P11" s="169"/>
      <c r="Q11" s="208"/>
      <c r="R11" s="166" t="s">
        <v>2050</v>
      </c>
      <c r="S11" s="165" t="str">
        <f t="shared" ca="1" si="2"/>
        <v>JP</v>
      </c>
      <c r="T11" s="165" t="str">
        <f ca="1">IF(B11="","",IF(ISERROR(MATCH($J11,[1]SorP!$B$1:$B$6226,0)),"",INDIRECT("'SorP'!$A$"&amp;MATCH($S11&amp;$J11,[1]SorP!C:C,0))))</f>
        <v>IT-IS</v>
      </c>
      <c r="U11" s="185"/>
      <c r="V11" s="209">
        <f>IF(C11="",NA(),IF(OR(C11="Smelter not listed",C11="Smelter not yet identified"),MATCH($B11&amp;$D11,'[1]Smelter Look-up'!$J:$J,0),MATCH($B11&amp;$C11,'[1]Smelter Look-up'!$J:$J,0)))</f>
        <v>13</v>
      </c>
      <c r="X11" s="210">
        <f t="shared" si="0"/>
        <v>0</v>
      </c>
      <c r="AB11" s="211" t="str">
        <f t="shared" si="1"/>
        <v>GoldAida Chemical Industries Co., Ltd.</v>
      </c>
    </row>
    <row r="12" spans="1:34" s="210" customFormat="1" ht="20.100000000000001" customHeight="1">
      <c r="A12" s="245" t="s">
        <v>1632</v>
      </c>
      <c r="B12" s="166" t="s">
        <v>1087</v>
      </c>
      <c r="C12" s="170" t="s">
        <v>1631</v>
      </c>
      <c r="D12" s="213"/>
      <c r="E12" s="166" t="s">
        <v>15900</v>
      </c>
      <c r="F12" s="166" t="s">
        <v>1632</v>
      </c>
      <c r="G12" s="166" t="s">
        <v>12764</v>
      </c>
      <c r="H12" s="167">
        <v>0</v>
      </c>
      <c r="I12" s="168" t="s">
        <v>1633</v>
      </c>
      <c r="J12" s="168" t="s">
        <v>2461</v>
      </c>
      <c r="K12" s="207"/>
      <c r="L12" s="207"/>
      <c r="M12" s="207"/>
      <c r="N12" s="207"/>
      <c r="O12" s="207"/>
      <c r="P12" s="169"/>
      <c r="Q12" s="208"/>
      <c r="R12" s="166" t="s">
        <v>1631</v>
      </c>
      <c r="S12" s="165" t="str">
        <f t="shared" ca="1" si="2"/>
        <v>AE</v>
      </c>
      <c r="T12" s="165" t="str">
        <f ca="1">IF(B12="","",IF(ISERROR(MATCH($J12,[1]SorP!$B$1:$B$6226,0)),"",INDIRECT("'SorP'!$A$"&amp;MATCH($S12&amp;$J12,[1]SorP!C:C,0))))</f>
        <v>AE-DU</v>
      </c>
      <c r="U12" s="185"/>
      <c r="V12" s="209">
        <f>IF(C12="",NA(),IF(OR(C12="Smelter not listed",C12="Smelter not yet identified"),MATCH($B12&amp;$D12,'[1]Smelter Look-up'!$J:$J,0),MATCH($B12&amp;$C12,'[1]Smelter Look-up'!$J:$J,0)))</f>
        <v>16</v>
      </c>
      <c r="X12" s="210">
        <f t="shared" si="0"/>
        <v>0</v>
      </c>
      <c r="AB12" s="211" t="str">
        <f t="shared" si="1"/>
        <v>GoldAl Etihad Gold Refinery DMCC</v>
      </c>
    </row>
    <row r="13" spans="1:34" s="210" customFormat="1" ht="20.100000000000001" customHeight="1">
      <c r="A13" s="245" t="s">
        <v>15901</v>
      </c>
      <c r="B13" s="166" t="s">
        <v>1087</v>
      </c>
      <c r="C13" s="170" t="s">
        <v>15902</v>
      </c>
      <c r="D13" s="213"/>
      <c r="E13" s="166" t="s">
        <v>15900</v>
      </c>
      <c r="F13" s="166" t="s">
        <v>15901</v>
      </c>
      <c r="G13" s="166" t="s">
        <v>12764</v>
      </c>
      <c r="H13" s="167" t="s">
        <v>15903</v>
      </c>
      <c r="I13" s="168" t="s">
        <v>15903</v>
      </c>
      <c r="J13" s="168" t="s">
        <v>15903</v>
      </c>
      <c r="K13" s="207"/>
      <c r="L13" s="207"/>
      <c r="M13" s="207"/>
      <c r="N13" s="207"/>
      <c r="O13" s="207"/>
      <c r="P13" s="169"/>
      <c r="Q13" s="208"/>
      <c r="R13" s="166" t="s">
        <v>15903</v>
      </c>
      <c r="S13" s="165" t="str">
        <f t="shared" ca="1" si="2"/>
        <v>AE</v>
      </c>
      <c r="T13" s="165" t="str">
        <f ca="1">IF(B13="","",IF(ISERROR(MATCH($J13,[1]SorP!$B$1:$B$6226,0)),"",INDIRECT("'SorP'!$A$"&amp;MATCH($S13&amp;$J13,[1]SorP!C:C,0))))</f>
        <v/>
      </c>
      <c r="U13" s="185"/>
      <c r="V13" s="209" t="e">
        <f>IF(C13="",NA(),IF(OR(C13="Smelter not listed",C13="Smelter not yet identified"),MATCH($B13&amp;$D13,'[1]Smelter Look-up'!$J:$J,0),MATCH($B13&amp;$C13,'[1]Smelter Look-up'!$J:$J,0)))</f>
        <v>#N/A</v>
      </c>
      <c r="X13" s="210">
        <f t="shared" si="0"/>
        <v>0</v>
      </c>
      <c r="AB13" s="211" t="str">
        <f t="shared" si="1"/>
        <v>GoldAl Ghaith Gold</v>
      </c>
    </row>
    <row r="14" spans="1:34" s="210" customFormat="1" ht="20.100000000000001" customHeight="1">
      <c r="A14" s="245" t="s">
        <v>14843</v>
      </c>
      <c r="B14" s="166" t="s">
        <v>1087</v>
      </c>
      <c r="C14" s="170" t="s">
        <v>14842</v>
      </c>
      <c r="D14" s="213"/>
      <c r="E14" s="166" t="s">
        <v>15904</v>
      </c>
      <c r="F14" s="166" t="s">
        <v>14843</v>
      </c>
      <c r="G14" s="166" t="s">
        <v>12764</v>
      </c>
      <c r="H14" s="167">
        <v>0</v>
      </c>
      <c r="I14" s="168" t="s">
        <v>14844</v>
      </c>
      <c r="J14" s="168" t="s">
        <v>9161</v>
      </c>
      <c r="K14" s="207"/>
      <c r="L14" s="207"/>
      <c r="M14" s="207"/>
      <c r="N14" s="207"/>
      <c r="O14" s="207"/>
      <c r="P14" s="169"/>
      <c r="Q14" s="208"/>
      <c r="R14" s="166" t="s">
        <v>14842</v>
      </c>
      <c r="S14" s="165" t="str">
        <f t="shared" ca="1" si="2"/>
        <v>PT</v>
      </c>
      <c r="T14" s="165" t="str">
        <f ca="1">IF(B14="","",IF(ISERROR(MATCH($J14,[1]SorP!$B$1:$B$6226,0)),"",INDIRECT("'SorP'!$A$"&amp;MATCH($S14&amp;$J14,[1]SorP!C:C,0))))</f>
        <v>PS-TBS</v>
      </c>
      <c r="U14" s="185"/>
      <c r="V14" s="209">
        <f>IF(C14="",NA(),IF(OR(C14="Smelter not listed",C14="Smelter not yet identified"),MATCH($B14&amp;$D14,'[1]Smelter Look-up'!$J:$J,0),MATCH($B14&amp;$C14,'[1]Smelter Look-up'!$J:$J,0)))</f>
        <v>17</v>
      </c>
      <c r="X14" s="210">
        <f t="shared" si="0"/>
        <v>0</v>
      </c>
      <c r="AB14" s="211" t="str">
        <f t="shared" si="1"/>
        <v>GoldAlbino Mountinho Lda.</v>
      </c>
    </row>
    <row r="15" spans="1:34" s="210" customFormat="1" ht="20.100000000000001" customHeight="1">
      <c r="A15" s="245" t="s">
        <v>14490</v>
      </c>
      <c r="B15" s="166" t="s">
        <v>1087</v>
      </c>
      <c r="C15" s="170" t="s">
        <v>14489</v>
      </c>
      <c r="D15" s="213"/>
      <c r="E15" s="166" t="s">
        <v>15896</v>
      </c>
      <c r="F15" s="166" t="s">
        <v>14490</v>
      </c>
      <c r="G15" s="166" t="s">
        <v>12764</v>
      </c>
      <c r="H15" s="167">
        <v>0</v>
      </c>
      <c r="I15" s="168" t="s">
        <v>15905</v>
      </c>
      <c r="J15" s="168" t="s">
        <v>1575</v>
      </c>
      <c r="K15" s="207"/>
      <c r="L15" s="207"/>
      <c r="M15" s="207"/>
      <c r="N15" s="207"/>
      <c r="O15" s="207"/>
      <c r="P15" s="169"/>
      <c r="Q15" s="208"/>
      <c r="R15" s="166" t="s">
        <v>14489</v>
      </c>
      <c r="S15" s="165" t="str">
        <f t="shared" ca="1" si="2"/>
        <v>Unknown</v>
      </c>
      <c r="T15" s="165" t="e">
        <f ca="1">IF(B15="","",IF(ISERROR(MATCH($J15,[1]SorP!$B$1:$B$6226,0)),"",INDIRECT("'SorP'!$A$"&amp;MATCH($S15&amp;$J15,[1]SorP!C:C,0))))</f>
        <v>#N/A</v>
      </c>
      <c r="U15" s="185"/>
      <c r="V15" s="209">
        <f>IF(C15="",NA(),IF(OR(C15="Smelter not listed",C15="Smelter not yet identified"),MATCH($B15&amp;$D15,'[1]Smelter Look-up'!$J:$J,0),MATCH($B15&amp;$C15,'[1]Smelter Look-up'!$J:$J,0)))</f>
        <v>18</v>
      </c>
      <c r="X15" s="210">
        <f t="shared" si="0"/>
        <v>0</v>
      </c>
      <c r="AB15" s="211" t="str">
        <f t="shared" si="1"/>
        <v>GoldAlexy Metals</v>
      </c>
    </row>
    <row r="16" spans="1:34" s="210" customFormat="1" ht="20.100000000000001" customHeight="1">
      <c r="A16" s="245" t="s">
        <v>632</v>
      </c>
      <c r="B16" s="166" t="s">
        <v>1087</v>
      </c>
      <c r="C16" s="170" t="s">
        <v>605</v>
      </c>
      <c r="D16" s="213"/>
      <c r="E16" s="166" t="s">
        <v>15906</v>
      </c>
      <c r="F16" s="166" t="s">
        <v>632</v>
      </c>
      <c r="G16" s="166" t="s">
        <v>12764</v>
      </c>
      <c r="H16" s="167">
        <v>0</v>
      </c>
      <c r="I16" s="168" t="s">
        <v>1500</v>
      </c>
      <c r="J16" s="168" t="s">
        <v>11573</v>
      </c>
      <c r="K16" s="207"/>
      <c r="L16" s="207"/>
      <c r="M16" s="207"/>
      <c r="N16" s="207"/>
      <c r="O16" s="207"/>
      <c r="P16" s="169"/>
      <c r="Q16" s="208"/>
      <c r="R16" s="166" t="s">
        <v>605</v>
      </c>
      <c r="S16" s="165" t="str">
        <f t="shared" ca="1" si="2"/>
        <v>UZ</v>
      </c>
      <c r="T16" s="165" t="str">
        <f ca="1">IF(B16="","",IF(ISERROR(MATCH($J16,[1]SorP!$B$1:$B$6226,0)),"",INDIRECT("'SorP'!$A$"&amp;MATCH($S16&amp;$J16,[1]SorP!C:C,0))))</f>
        <v>US-VA</v>
      </c>
      <c r="U16" s="185"/>
      <c r="V16" s="209">
        <f>IF(C16="",NA(),IF(OR(C16="Smelter not listed",C16="Smelter not yet identified"),MATCH($B16&amp;$D16,'[1]Smelter Look-up'!$J:$J,0),MATCH($B16&amp;$C16,'[1]Smelter Look-up'!$J:$J,0)))</f>
        <v>20</v>
      </c>
      <c r="X16" s="210">
        <f t="shared" si="0"/>
        <v>0</v>
      </c>
      <c r="AB16" s="211" t="str">
        <f t="shared" si="1"/>
        <v>GoldAlmalyk Mining and Metallurgical Complex (AMMC)</v>
      </c>
    </row>
    <row r="17" spans="1:28" s="210" customFormat="1" ht="20.100000000000001" customHeight="1">
      <c r="A17" s="245" t="s">
        <v>633</v>
      </c>
      <c r="B17" s="166" t="s">
        <v>1087</v>
      </c>
      <c r="C17" s="170" t="s">
        <v>11979</v>
      </c>
      <c r="D17" s="213"/>
      <c r="E17" s="166" t="s">
        <v>15907</v>
      </c>
      <c r="F17" s="166" t="s">
        <v>633</v>
      </c>
      <c r="G17" s="166" t="s">
        <v>12764</v>
      </c>
      <c r="H17" s="167">
        <v>0</v>
      </c>
      <c r="I17" s="168" t="s">
        <v>1502</v>
      </c>
      <c r="J17" s="168" t="s">
        <v>1503</v>
      </c>
      <c r="K17" s="207"/>
      <c r="L17" s="207"/>
      <c r="M17" s="207"/>
      <c r="N17" s="207"/>
      <c r="O17" s="207"/>
      <c r="P17" s="169"/>
      <c r="Q17" s="208"/>
      <c r="R17" s="166" t="s">
        <v>11979</v>
      </c>
      <c r="S17" s="165" t="str">
        <f t="shared" ca="1" si="2"/>
        <v>BR</v>
      </c>
      <c r="T17" s="165" t="str">
        <f ca="1">IF(B17="","",IF(ISERROR(MATCH($J17,[1]SorP!$B$1:$B$6226,0)),"",INDIRECT("'SorP'!$A$"&amp;MATCH($S17&amp;$J17,[1]SorP!C:C,0))))</f>
        <v>BR-MG</v>
      </c>
      <c r="U17" s="185"/>
      <c r="V17" s="209">
        <f>IF(C17="",NA(),IF(OR(C17="Smelter not listed",C17="Smelter not yet identified"),MATCH($B17&amp;$D17,'[1]Smelter Look-up'!$J:$J,0),MATCH($B17&amp;$C17,'[1]Smelter Look-up'!$J:$J,0)))</f>
        <v>23</v>
      </c>
      <c r="X17" s="210">
        <f t="shared" si="0"/>
        <v>0</v>
      </c>
      <c r="AB17" s="211" t="str">
        <f t="shared" si="1"/>
        <v>GoldAngloGold Ashanti Corrego do Sitio Mineracao</v>
      </c>
    </row>
    <row r="18" spans="1:28" s="210" customFormat="1" ht="20.100000000000001" customHeight="1">
      <c r="A18" s="165" t="s">
        <v>634</v>
      </c>
      <c r="B18" s="166" t="s">
        <v>1087</v>
      </c>
      <c r="C18" s="170" t="s">
        <v>2181</v>
      </c>
      <c r="D18" s="213"/>
      <c r="E18" s="166" t="s">
        <v>15908</v>
      </c>
      <c r="F18" s="166" t="s">
        <v>634</v>
      </c>
      <c r="G18" s="166" t="s">
        <v>12764</v>
      </c>
      <c r="H18" s="167">
        <v>0</v>
      </c>
      <c r="I18" s="168" t="s">
        <v>1504</v>
      </c>
      <c r="J18" s="168" t="s">
        <v>1505</v>
      </c>
      <c r="K18" s="207"/>
      <c r="L18" s="207"/>
      <c r="M18" s="207"/>
      <c r="N18" s="207"/>
      <c r="O18" s="207"/>
      <c r="P18" s="169"/>
      <c r="Q18" s="208"/>
      <c r="R18" s="166" t="s">
        <v>2181</v>
      </c>
      <c r="S18" s="165" t="str">
        <f t="shared" ca="1" si="2"/>
        <v>CH</v>
      </c>
      <c r="T18" s="165" t="str">
        <f ca="1">IF(B18="","",IF(ISERROR(MATCH($J18,[1]SorP!$B$1:$B$6226,0)),"",INDIRECT("'SorP'!$A$"&amp;MATCH($S18&amp;$J18,[1]SorP!C:C,0))))</f>
        <v>CH-UR</v>
      </c>
      <c r="U18" s="185"/>
      <c r="V18" s="209">
        <f>IF(C18="",NA(),IF(OR(C18="Smelter not listed",C18="Smelter not yet identified"),MATCH($B18&amp;$D18,'[1]Smelter Look-up'!$J:$J,0),MATCH($B18&amp;$C18,'[1]Smelter Look-up'!$J:$J,0)))</f>
        <v>28</v>
      </c>
      <c r="X18" s="210">
        <f t="shared" si="0"/>
        <v>0</v>
      </c>
      <c r="AB18" s="211" t="str">
        <f t="shared" si="1"/>
        <v>GoldArgor-Heraeus S.A.</v>
      </c>
    </row>
    <row r="19" spans="1:28" s="210" customFormat="1" ht="38.25">
      <c r="A19" s="165" t="s">
        <v>15909</v>
      </c>
      <c r="B19" s="166" t="s">
        <v>1087</v>
      </c>
      <c r="C19" s="170" t="s">
        <v>15910</v>
      </c>
      <c r="D19" s="213"/>
      <c r="E19" s="166" t="s">
        <v>15900</v>
      </c>
      <c r="F19" s="166" t="s">
        <v>15909</v>
      </c>
      <c r="G19" s="166" t="s">
        <v>12764</v>
      </c>
      <c r="H19" s="167" t="s">
        <v>15903</v>
      </c>
      <c r="I19" s="168" t="s">
        <v>15903</v>
      </c>
      <c r="J19" s="168" t="s">
        <v>15903</v>
      </c>
      <c r="K19" s="207"/>
      <c r="L19" s="207"/>
      <c r="M19" s="207"/>
      <c r="N19" s="207"/>
      <c r="O19" s="207"/>
      <c r="P19" s="169"/>
      <c r="Q19" s="208"/>
      <c r="R19" s="166" t="s">
        <v>15903</v>
      </c>
      <c r="S19" s="165" t="str">
        <f t="shared" ca="1" si="2"/>
        <v>AE</v>
      </c>
      <c r="T19" s="165" t="str">
        <f ca="1">IF(B19="","",IF(ISERROR(MATCH($J19,[1]SorP!$B$1:$B$6226,0)),"",INDIRECT("'SorP'!$A$"&amp;MATCH($S19&amp;$J19,[1]SorP!C:C,0))))</f>
        <v/>
      </c>
      <c r="U19" s="185"/>
      <c r="V19" s="209" t="e">
        <f>IF(C19="",NA(),IF(OR(C19="Smelter not listed",C19="Smelter not yet identified"),MATCH($B19&amp;$D19,'[1]Smelter Look-up'!$J:$J,0),MATCH($B19&amp;$C19,'[1]Smelter Look-up'!$J:$J,0)))</f>
        <v>#N/A</v>
      </c>
      <c r="X19" s="210">
        <f t="shared" si="0"/>
        <v>0</v>
      </c>
      <c r="AB19" s="211" t="str">
        <f t="shared" si="1"/>
        <v>GoldARY Aurum Plus</v>
      </c>
    </row>
    <row r="20" spans="1:28" s="210" customFormat="1" ht="63.75">
      <c r="A20" s="165" t="s">
        <v>635</v>
      </c>
      <c r="B20" s="166" t="s">
        <v>1087</v>
      </c>
      <c r="C20" s="170" t="s">
        <v>15218</v>
      </c>
      <c r="D20" s="213"/>
      <c r="E20" s="166" t="s">
        <v>15899</v>
      </c>
      <c r="F20" s="166" t="s">
        <v>635</v>
      </c>
      <c r="G20" s="166" t="s">
        <v>12764</v>
      </c>
      <c r="H20" s="167">
        <v>0</v>
      </c>
      <c r="I20" s="168" t="s">
        <v>15228</v>
      </c>
      <c r="J20" s="168" t="s">
        <v>1673</v>
      </c>
      <c r="K20" s="207"/>
      <c r="L20" s="207"/>
      <c r="M20" s="207"/>
      <c r="N20" s="207"/>
      <c r="O20" s="207"/>
      <c r="P20" s="169"/>
      <c r="Q20" s="208"/>
      <c r="R20" s="166" t="s">
        <v>15218</v>
      </c>
      <c r="S20" s="165" t="str">
        <f t="shared" ca="1" si="2"/>
        <v>JP</v>
      </c>
      <c r="T20" s="165" t="str">
        <f ca="1">IF(B20="","",IF(ISERROR(MATCH($J20,[1]SorP!$B$1:$B$6226,0)),"",INDIRECT("'SorP'!$A$"&amp;MATCH($S20&amp;$J20,[1]SorP!C:C,0))))</f>
        <v>IT-65</v>
      </c>
      <c r="U20" s="185"/>
      <c r="V20" s="209">
        <f>IF(C20="",NA(),IF(OR(C20="Smelter not listed",C20="Smelter not yet identified"),MATCH($B20&amp;$D20,'[1]Smelter Look-up'!$J:$J,0),MATCH($B20&amp;$C20,'[1]Smelter Look-up'!$J:$J,0)))</f>
        <v>29</v>
      </c>
      <c r="X20" s="210">
        <f t="shared" si="0"/>
        <v>0</v>
      </c>
      <c r="AB20" s="211" t="str">
        <f t="shared" si="1"/>
        <v>GoldASAHI METALFINE, Inc.</v>
      </c>
    </row>
    <row r="21" spans="1:28" s="210" customFormat="1" ht="63.75">
      <c r="A21" s="165" t="s">
        <v>663</v>
      </c>
      <c r="B21" s="166" t="s">
        <v>1087</v>
      </c>
      <c r="C21" s="170" t="s">
        <v>2183</v>
      </c>
      <c r="D21" s="213"/>
      <c r="E21" s="166" t="s">
        <v>15911</v>
      </c>
      <c r="F21" s="166" t="s">
        <v>663</v>
      </c>
      <c r="G21" s="166" t="s">
        <v>12764</v>
      </c>
      <c r="H21" s="167">
        <v>0</v>
      </c>
      <c r="I21" s="168" t="s">
        <v>1548</v>
      </c>
      <c r="J21" s="168" t="s">
        <v>1549</v>
      </c>
      <c r="K21" s="207"/>
      <c r="L21" s="207"/>
      <c r="M21" s="207"/>
      <c r="N21" s="207"/>
      <c r="O21" s="207"/>
      <c r="P21" s="169"/>
      <c r="Q21" s="208"/>
      <c r="R21" s="166" t="s">
        <v>2183</v>
      </c>
      <c r="S21" s="165" t="str">
        <f t="shared" ca="1" si="2"/>
        <v>CA</v>
      </c>
      <c r="T21" s="165" t="str">
        <f ca="1">IF(B21="","",IF(ISERROR(MATCH($J21,[1]SorP!$B$1:$B$6226,0)),"",INDIRECT("'SorP'!$A$"&amp;MATCH($S21&amp;$J21,[1]SorP!C:C,0))))</f>
        <v>CA-ON</v>
      </c>
      <c r="U21" s="185"/>
      <c r="V21" s="209">
        <f>IF(C21="",NA(),IF(OR(C21="Smelter not listed",C21="Smelter not yet identified"),MATCH($B21&amp;$D21,'[1]Smelter Look-up'!$J:$J,0),MATCH($B21&amp;$C21,'[1]Smelter Look-up'!$J:$J,0)))</f>
        <v>31</v>
      </c>
      <c r="X21" s="210">
        <f t="shared" si="0"/>
        <v>0</v>
      </c>
      <c r="AB21" s="211" t="str">
        <f t="shared" si="1"/>
        <v>GoldAsahi Refining Canada Ltd.</v>
      </c>
    </row>
    <row r="22" spans="1:28" s="210" customFormat="1" ht="63.75">
      <c r="A22" s="165" t="s">
        <v>662</v>
      </c>
      <c r="B22" s="166" t="s">
        <v>1087</v>
      </c>
      <c r="C22" s="170" t="s">
        <v>2106</v>
      </c>
      <c r="D22" s="213"/>
      <c r="E22" s="166" t="s">
        <v>15896</v>
      </c>
      <c r="F22" s="166" t="s">
        <v>662</v>
      </c>
      <c r="G22" s="166" t="s">
        <v>12764</v>
      </c>
      <c r="H22" s="167">
        <v>0</v>
      </c>
      <c r="I22" s="168" t="s">
        <v>1545</v>
      </c>
      <c r="J22" s="168" t="s">
        <v>1546</v>
      </c>
      <c r="K22" s="207"/>
      <c r="L22" s="207"/>
      <c r="M22" s="207"/>
      <c r="N22" s="207"/>
      <c r="O22" s="207"/>
      <c r="P22" s="169"/>
      <c r="Q22" s="208"/>
      <c r="R22" s="166" t="s">
        <v>2106</v>
      </c>
      <c r="S22" s="165" t="str">
        <f t="shared" ca="1" si="2"/>
        <v>Unknown</v>
      </c>
      <c r="T22" s="165" t="e">
        <f ca="1">IF(B22="","",IF(ISERROR(MATCH($J22,[1]SorP!$B$1:$B$6226,0)),"",INDIRECT("'SorP'!$A$"&amp;MATCH($S22&amp;$J22,[1]SorP!C:C,0))))</f>
        <v>#N/A</v>
      </c>
      <c r="U22" s="185"/>
      <c r="V22" s="209">
        <f>IF(C22="",NA(),IF(OR(C22="Smelter not listed",C22="Smelter not yet identified"),MATCH($B22&amp;$D22,'[1]Smelter Look-up'!$J:$J,0),MATCH($B22&amp;$C22,'[1]Smelter Look-up'!$J:$J,0)))</f>
        <v>32</v>
      </c>
      <c r="X22" s="210">
        <f t="shared" si="0"/>
        <v>0</v>
      </c>
      <c r="AB22" s="211" t="str">
        <f t="shared" si="1"/>
        <v>GoldAsahi Refining USA Inc.</v>
      </c>
    </row>
    <row r="23" spans="1:28" s="210" customFormat="1" ht="63.75">
      <c r="A23" s="165" t="s">
        <v>636</v>
      </c>
      <c r="B23" s="166" t="s">
        <v>1087</v>
      </c>
      <c r="C23" s="170" t="s">
        <v>2051</v>
      </c>
      <c r="D23" s="213"/>
      <c r="E23" s="166" t="s">
        <v>15899</v>
      </c>
      <c r="F23" s="166" t="s">
        <v>636</v>
      </c>
      <c r="G23" s="166" t="s">
        <v>12764</v>
      </c>
      <c r="H23" s="167">
        <v>0</v>
      </c>
      <c r="I23" s="168" t="s">
        <v>1508</v>
      </c>
      <c r="J23" s="168" t="s">
        <v>1509</v>
      </c>
      <c r="K23" s="207"/>
      <c r="L23" s="207"/>
      <c r="M23" s="207"/>
      <c r="N23" s="207"/>
      <c r="O23" s="207"/>
      <c r="P23" s="169"/>
      <c r="Q23" s="208"/>
      <c r="R23" s="166" t="s">
        <v>2051</v>
      </c>
      <c r="S23" s="165" t="str">
        <f t="shared" ca="1" si="2"/>
        <v>JP</v>
      </c>
      <c r="T23" s="165" t="str">
        <f ca="1">IF(B23="","",IF(ISERROR(MATCH($J23,[1]SorP!$B$1:$B$6226,0)),"",INDIRECT("'SorP'!$A$"&amp;MATCH($S23&amp;$J23,[1]SorP!C:C,0))))</f>
        <v>IT-VT</v>
      </c>
      <c r="U23" s="185"/>
      <c r="V23" s="209">
        <f>IF(C23="",NA(),IF(OR(C23="Smelter not listed",C23="Smelter not yet identified"),MATCH($B23&amp;$D23,'[1]Smelter Look-up'!$J:$J,0),MATCH($B23&amp;$C23,'[1]Smelter Look-up'!$J:$J,0)))</f>
        <v>33</v>
      </c>
      <c r="X23" s="210">
        <f t="shared" si="0"/>
        <v>0</v>
      </c>
      <c r="AB23" s="211" t="str">
        <f t="shared" si="1"/>
        <v>GoldAsaka Riken Co., Ltd.</v>
      </c>
    </row>
    <row r="24" spans="1:28" s="210" customFormat="1" ht="102">
      <c r="A24" s="165" t="s">
        <v>15912</v>
      </c>
      <c r="B24" s="166" t="s">
        <v>1087</v>
      </c>
      <c r="C24" s="170" t="s">
        <v>15913</v>
      </c>
      <c r="D24" s="213"/>
      <c r="E24" s="166" t="s">
        <v>15914</v>
      </c>
      <c r="F24" s="166" t="s">
        <v>15912</v>
      </c>
      <c r="G24" s="166" t="s">
        <v>12764</v>
      </c>
      <c r="H24" s="167">
        <v>0</v>
      </c>
      <c r="I24" s="168" t="s">
        <v>15915</v>
      </c>
      <c r="J24" s="168" t="s">
        <v>10828</v>
      </c>
      <c r="K24" s="207"/>
      <c r="L24" s="207"/>
      <c r="M24" s="207"/>
      <c r="N24" s="207"/>
      <c r="O24" s="207"/>
      <c r="P24" s="169"/>
      <c r="Q24" s="208"/>
      <c r="R24" s="166" t="s">
        <v>15913</v>
      </c>
      <c r="S24" s="165" t="str">
        <f t="shared" ca="1" si="2"/>
        <v>Unknown</v>
      </c>
      <c r="T24" s="165" t="e">
        <f ca="1">IF(B24="","",IF(ISERROR(MATCH($J24,[1]SorP!$B$1:$B$6226,0)),"",INDIRECT("'SorP'!$A$"&amp;MATCH($S24&amp;$J24,[1]SorP!C:C,0))))</f>
        <v>#N/A</v>
      </c>
      <c r="U24" s="185"/>
      <c r="V24" s="209">
        <f>IF(C24="",NA(),IF(OR(C24="Smelter not listed",C24="Smelter not yet identified"),MATCH($B24&amp;$D24,'[1]Smelter Look-up'!$J:$J,0),MATCH($B24&amp;$C24,'[1]Smelter Look-up'!$J:$J,0)))</f>
        <v>35</v>
      </c>
      <c r="X24" s="210">
        <f t="shared" si="0"/>
        <v>0</v>
      </c>
      <c r="AB24" s="211" t="str">
        <f t="shared" si="1"/>
        <v>GoldAtasay Kuyumculuk Sanayi Ve Ticaret A.S.</v>
      </c>
    </row>
    <row r="25" spans="1:28" s="210" customFormat="1" ht="63.75">
      <c r="A25" s="165" t="s">
        <v>15150</v>
      </c>
      <c r="B25" s="166" t="s">
        <v>1087</v>
      </c>
      <c r="C25" s="170" t="s">
        <v>15149</v>
      </c>
      <c r="D25" s="213"/>
      <c r="E25" s="166" t="s">
        <v>15916</v>
      </c>
      <c r="F25" s="166" t="s">
        <v>15150</v>
      </c>
      <c r="G25" s="166" t="s">
        <v>12764</v>
      </c>
      <c r="H25" s="167">
        <v>0</v>
      </c>
      <c r="I25" s="168" t="s">
        <v>15229</v>
      </c>
      <c r="J25" s="168" t="s">
        <v>14944</v>
      </c>
      <c r="K25" s="207"/>
      <c r="L25" s="207"/>
      <c r="M25" s="207"/>
      <c r="N25" s="207"/>
      <c r="O25" s="207"/>
      <c r="P25" s="169"/>
      <c r="Q25" s="208"/>
      <c r="R25" s="166" t="s">
        <v>15149</v>
      </c>
      <c r="S25" s="165" t="str">
        <f t="shared" ca="1" si="2"/>
        <v>IN</v>
      </c>
      <c r="T25" s="165" t="str">
        <f ca="1">IF(B25="","",IF(ISERROR(MATCH($J25,[1]SorP!$B$1:$B$6226,0)),"",INDIRECT("'SorP'!$A$"&amp;MATCH($S25&amp;$J25,[1]SorP!C:C,0))))</f>
        <v>IN-BR</v>
      </c>
      <c r="U25" s="185"/>
      <c r="V25" s="209">
        <f>IF(C25="",NA(),IF(OR(C25="Smelter not listed",C25="Smelter not yet identified"),MATCH($B25&amp;$D25,'[1]Smelter Look-up'!$J:$J,0),MATCH($B25&amp;$C25,'[1]Smelter Look-up'!$J:$J,0)))</f>
        <v>36</v>
      </c>
      <c r="X25" s="210">
        <f t="shared" si="0"/>
        <v>0</v>
      </c>
      <c r="AB25" s="211" t="str">
        <f t="shared" si="1"/>
        <v>GoldAttero Recycling Pvt Ltd</v>
      </c>
    </row>
    <row r="26" spans="1:28" s="210" customFormat="1" ht="51">
      <c r="A26" s="165" t="s">
        <v>2185</v>
      </c>
      <c r="B26" s="166" t="s">
        <v>1087</v>
      </c>
      <c r="C26" s="170" t="s">
        <v>2184</v>
      </c>
      <c r="D26" s="213"/>
      <c r="E26" s="166" t="s">
        <v>15917</v>
      </c>
      <c r="F26" s="166" t="s">
        <v>2185</v>
      </c>
      <c r="G26" s="166" t="s">
        <v>12764</v>
      </c>
      <c r="H26" s="167">
        <v>0</v>
      </c>
      <c r="I26" s="168" t="s">
        <v>2186</v>
      </c>
      <c r="J26" s="168" t="s">
        <v>1584</v>
      </c>
      <c r="K26" s="207"/>
      <c r="L26" s="207"/>
      <c r="M26" s="207"/>
      <c r="N26" s="207"/>
      <c r="O26" s="207"/>
      <c r="P26" s="169"/>
      <c r="Q26" s="208"/>
      <c r="R26" s="166" t="s">
        <v>2184</v>
      </c>
      <c r="S26" s="165" t="str">
        <f t="shared" ca="1" si="2"/>
        <v>ZA</v>
      </c>
      <c r="T26" s="165" t="str">
        <f ca="1">IF(B26="","",IF(ISERROR(MATCH($J26,[1]SorP!$B$1:$B$6226,0)),"",INDIRECT("'SorP'!$A$"&amp;MATCH($S26&amp;$J26,[1]SorP!C:C,0))))</f>
        <v>YE-HD</v>
      </c>
      <c r="U26" s="185"/>
      <c r="V26" s="209">
        <f>IF(C26="",NA(),IF(OR(C26="Smelter not listed",C26="Smelter not yet identified"),MATCH($B26&amp;$D26,'[1]Smelter Look-up'!$J:$J,0),MATCH($B26&amp;$C26,'[1]Smelter Look-up'!$J:$J,0)))</f>
        <v>37</v>
      </c>
      <c r="X26" s="210">
        <f t="shared" si="0"/>
        <v>0</v>
      </c>
      <c r="AB26" s="211" t="str">
        <f t="shared" si="1"/>
        <v>GoldAU Traders and Refiners</v>
      </c>
    </row>
    <row r="27" spans="1:28" s="210" customFormat="1" ht="76.5">
      <c r="A27" s="165" t="s">
        <v>13341</v>
      </c>
      <c r="B27" s="166" t="s">
        <v>1087</v>
      </c>
      <c r="C27" s="170" t="s">
        <v>13319</v>
      </c>
      <c r="D27" s="213"/>
      <c r="E27" s="166" t="s">
        <v>15916</v>
      </c>
      <c r="F27" s="166" t="s">
        <v>13341</v>
      </c>
      <c r="G27" s="166" t="s">
        <v>12764</v>
      </c>
      <c r="H27" s="167">
        <v>0</v>
      </c>
      <c r="I27" s="168" t="s">
        <v>13355</v>
      </c>
      <c r="J27" s="168" t="s">
        <v>14845</v>
      </c>
      <c r="K27" s="207"/>
      <c r="L27" s="207"/>
      <c r="M27" s="207"/>
      <c r="N27" s="207"/>
      <c r="O27" s="207"/>
      <c r="P27" s="169"/>
      <c r="Q27" s="208"/>
      <c r="R27" s="166" t="s">
        <v>13319</v>
      </c>
      <c r="S27" s="165" t="str">
        <f t="shared" ca="1" si="2"/>
        <v>IN</v>
      </c>
      <c r="T27" s="165" t="str">
        <f ca="1">IF(B27="","",IF(ISERROR(MATCH($J27,[1]SorP!$B$1:$B$6226,0)),"",INDIRECT("'SorP'!$A$"&amp;MATCH($S27&amp;$J27,[1]SorP!C:C,0))))</f>
        <v>IL-TA</v>
      </c>
      <c r="U27" s="185"/>
      <c r="V27" s="209">
        <f>IF(C27="",NA(),IF(OR(C27="Smelter not listed",C27="Smelter not yet identified"),MATCH($B27&amp;$D27,'[1]Smelter Look-up'!$J:$J,0),MATCH($B27&amp;$C27,'[1]Smelter Look-up'!$J:$J,0)))</f>
        <v>38</v>
      </c>
      <c r="X27" s="210">
        <f t="shared" si="0"/>
        <v>0</v>
      </c>
      <c r="AB27" s="211" t="str">
        <f t="shared" si="1"/>
        <v>GoldAugmont Enterprises Private Limited</v>
      </c>
    </row>
    <row r="28" spans="1:28" s="210" customFormat="1" ht="63.75">
      <c r="A28" s="165" t="s">
        <v>637</v>
      </c>
      <c r="B28" s="166" t="s">
        <v>1087</v>
      </c>
      <c r="C28" s="170" t="s">
        <v>15388</v>
      </c>
      <c r="D28" s="213"/>
      <c r="E28" s="166" t="s">
        <v>15898</v>
      </c>
      <c r="F28" s="166" t="s">
        <v>637</v>
      </c>
      <c r="G28" s="166" t="s">
        <v>12764</v>
      </c>
      <c r="H28" s="167" t="s">
        <v>15903</v>
      </c>
      <c r="I28" s="168" t="s">
        <v>15903</v>
      </c>
      <c r="J28" s="168" t="s">
        <v>15903</v>
      </c>
      <c r="K28" s="207"/>
      <c r="L28" s="207"/>
      <c r="M28" s="207"/>
      <c r="N28" s="207"/>
      <c r="O28" s="207"/>
      <c r="P28" s="169"/>
      <c r="Q28" s="208"/>
      <c r="R28" s="166" t="s">
        <v>15903</v>
      </c>
      <c r="S28" s="165" t="str">
        <f t="shared" ca="1" si="2"/>
        <v>DE</v>
      </c>
      <c r="T28" s="165" t="str">
        <f ca="1">IF(B28="","",IF(ISERROR(MATCH($J28,[1]SorP!$B$1:$B$6226,0)),"",INDIRECT("'SorP'!$A$"&amp;MATCH($S28&amp;$J28,[1]SorP!C:C,0))))</f>
        <v/>
      </c>
      <c r="U28" s="185"/>
      <c r="V28" s="209" t="e">
        <f>IF(C28="",NA(),IF(OR(C28="Smelter not listed",C28="Smelter not yet identified"),MATCH($B28&amp;$D28,'[1]Smelter Look-up'!$J:$J,0),MATCH($B28&amp;$C28,'[1]Smelter Look-up'!$J:$J,0)))</f>
        <v>#N/A</v>
      </c>
      <c r="X28" s="210">
        <f t="shared" si="0"/>
        <v>0</v>
      </c>
      <c r="AB28" s="211" t="str">
        <f t="shared" si="1"/>
        <v>GoldAurubis AG, Hamburg</v>
      </c>
    </row>
    <row r="29" spans="1:28" s="210" customFormat="1" ht="38.25">
      <c r="A29" s="165" t="s">
        <v>2189</v>
      </c>
      <c r="B29" s="166" t="s">
        <v>1087</v>
      </c>
      <c r="C29" s="170" t="s">
        <v>2188</v>
      </c>
      <c r="D29" s="213"/>
      <c r="E29" s="166" t="s">
        <v>15916</v>
      </c>
      <c r="F29" s="166" t="s">
        <v>2189</v>
      </c>
      <c r="G29" s="166" t="s">
        <v>12764</v>
      </c>
      <c r="H29" s="167">
        <v>0</v>
      </c>
      <c r="I29" s="168" t="s">
        <v>2238</v>
      </c>
      <c r="J29" s="168" t="s">
        <v>14938</v>
      </c>
      <c r="K29" s="207"/>
      <c r="L29" s="207"/>
      <c r="M29" s="207"/>
      <c r="N29" s="207"/>
      <c r="O29" s="207"/>
      <c r="P29" s="169"/>
      <c r="Q29" s="208"/>
      <c r="R29" s="166" t="s">
        <v>2188</v>
      </c>
      <c r="S29" s="165" t="str">
        <f t="shared" ca="1" si="2"/>
        <v>IN</v>
      </c>
      <c r="T29" s="165" t="str">
        <f ca="1">IF(B29="","",IF(ISERROR(MATCH($J29,[1]SorP!$B$1:$B$6226,0)),"",INDIRECT("'SorP'!$A$"&amp;MATCH($S29&amp;$J29,[1]SorP!C:C,0))))</f>
        <v>IL-M</v>
      </c>
      <c r="U29" s="185"/>
      <c r="V29" s="209">
        <f>IF(C29="",NA(),IF(OR(C29="Smelter not listed",C29="Smelter not yet identified"),MATCH($B29&amp;$D29,'[1]Smelter Look-up'!$J:$J,0),MATCH($B29&amp;$C29,'[1]Smelter Look-up'!$J:$J,0)))</f>
        <v>41</v>
      </c>
      <c r="X29" s="210">
        <f t="shared" si="0"/>
        <v>0</v>
      </c>
      <c r="AB29" s="211" t="str">
        <f t="shared" si="1"/>
        <v>GoldBangalore Refinery</v>
      </c>
    </row>
    <row r="30" spans="1:28" s="210" customFormat="1" ht="127.5">
      <c r="A30" s="165" t="s">
        <v>638</v>
      </c>
      <c r="B30" s="166" t="s">
        <v>1087</v>
      </c>
      <c r="C30" s="170" t="s">
        <v>864</v>
      </c>
      <c r="D30" s="213"/>
      <c r="E30" s="166" t="s">
        <v>15918</v>
      </c>
      <c r="F30" s="166" t="s">
        <v>638</v>
      </c>
      <c r="G30" s="166" t="s">
        <v>12764</v>
      </c>
      <c r="H30" s="167">
        <v>0</v>
      </c>
      <c r="I30" s="168" t="s">
        <v>2107</v>
      </c>
      <c r="J30" s="168" t="s">
        <v>9026</v>
      </c>
      <c r="K30" s="207"/>
      <c r="L30" s="207"/>
      <c r="M30" s="207"/>
      <c r="N30" s="207"/>
      <c r="O30" s="207"/>
      <c r="P30" s="169"/>
      <c r="Q30" s="208"/>
      <c r="R30" s="166" t="s">
        <v>864</v>
      </c>
      <c r="S30" s="165" t="str">
        <f t="shared" ca="1" si="2"/>
        <v>PH</v>
      </c>
      <c r="T30" s="165" t="str">
        <f ca="1">IF(B30="","",IF(ISERROR(MATCH($J30,[1]SorP!$B$1:$B$6226,0)),"",INDIRECT("'SorP'!$A$"&amp;MATCH($S30&amp;$J30,[1]SorP!C:C,0))))</f>
        <v>PH-BEN</v>
      </c>
      <c r="U30" s="185"/>
      <c r="V30" s="209">
        <f>IF(C30="",NA(),IF(OR(C30="Smelter not listed",C30="Smelter not yet identified"),MATCH($B30&amp;$D30,'[1]Smelter Look-up'!$J:$J,0),MATCH($B30&amp;$C30,'[1]Smelter Look-up'!$J:$J,0)))</f>
        <v>43</v>
      </c>
      <c r="X30" s="210">
        <f t="shared" si="0"/>
        <v>0</v>
      </c>
      <c r="AB30" s="211" t="str">
        <f t="shared" si="1"/>
        <v>GoldBangko Sentral ng Pilipinas (Central Bank of the Philippines)</v>
      </c>
    </row>
    <row r="31" spans="1:28" s="210" customFormat="1" ht="76.5">
      <c r="A31" s="165" t="s">
        <v>639</v>
      </c>
      <c r="B31" s="166" t="s">
        <v>1087</v>
      </c>
      <c r="C31" s="170" t="s">
        <v>15393</v>
      </c>
      <c r="D31" s="213"/>
      <c r="E31" s="166" t="s">
        <v>15919</v>
      </c>
      <c r="F31" s="166" t="s">
        <v>639</v>
      </c>
      <c r="G31" s="166" t="s">
        <v>12764</v>
      </c>
      <c r="H31" s="167" t="s">
        <v>15903</v>
      </c>
      <c r="I31" s="168" t="s">
        <v>15903</v>
      </c>
      <c r="J31" s="168" t="s">
        <v>15903</v>
      </c>
      <c r="K31" s="207"/>
      <c r="L31" s="207"/>
      <c r="M31" s="207"/>
      <c r="N31" s="207"/>
      <c r="O31" s="207"/>
      <c r="P31" s="169"/>
      <c r="Q31" s="208"/>
      <c r="R31" s="166" t="s">
        <v>15903</v>
      </c>
      <c r="S31" s="165" t="str">
        <f t="shared" ca="1" si="2"/>
        <v>SE</v>
      </c>
      <c r="T31" s="165" t="str">
        <f ca="1">IF(B31="","",IF(ISERROR(MATCH($J31,[1]SorP!$B$1:$B$6226,0)),"",INDIRECT("'SorP'!$A$"&amp;MATCH($S31&amp;$J31,[1]SorP!C:C,0))))</f>
        <v/>
      </c>
      <c r="U31" s="185"/>
      <c r="V31" s="209" t="e">
        <f>IF(C31="",NA(),IF(OR(C31="Smelter not listed",C31="Smelter not yet identified"),MATCH($B31&amp;$D31,'[1]Smelter Look-up'!$J:$J,0),MATCH($B31&amp;$C31,'[1]Smelter Look-up'!$J:$J,0)))</f>
        <v>#N/A</v>
      </c>
      <c r="X31" s="210">
        <f t="shared" si="0"/>
        <v>0</v>
      </c>
      <c r="AB31" s="211" t="str">
        <f t="shared" si="1"/>
        <v>GoldBoliden Mineral AB (Ronnskar)</v>
      </c>
    </row>
    <row r="32" spans="1:28" s="210" customFormat="1" ht="51">
      <c r="A32" s="165" t="s">
        <v>641</v>
      </c>
      <c r="B32" s="166" t="s">
        <v>1087</v>
      </c>
      <c r="C32" s="170" t="s">
        <v>640</v>
      </c>
      <c r="D32" s="213"/>
      <c r="E32" s="166" t="s">
        <v>15898</v>
      </c>
      <c r="F32" s="166" t="s">
        <v>641</v>
      </c>
      <c r="G32" s="166" t="s">
        <v>12764</v>
      </c>
      <c r="H32" s="167">
        <v>0</v>
      </c>
      <c r="I32" s="168" t="s">
        <v>1498</v>
      </c>
      <c r="J32" s="168" t="s">
        <v>1499</v>
      </c>
      <c r="K32" s="207"/>
      <c r="L32" s="207"/>
      <c r="M32" s="207"/>
      <c r="N32" s="207"/>
      <c r="O32" s="207"/>
      <c r="P32" s="169"/>
      <c r="Q32" s="208"/>
      <c r="R32" s="166" t="s">
        <v>640</v>
      </c>
      <c r="S32" s="165" t="str">
        <f t="shared" ca="1" si="2"/>
        <v>DE</v>
      </c>
      <c r="T32" s="165" t="str">
        <f ca="1">IF(B32="","",IF(ISERROR(MATCH($J32,[1]SorP!$B$1:$B$6226,0)),"",INDIRECT("'SorP'!$A$"&amp;MATCH($S32&amp;$J32,[1]SorP!C:C,0))))</f>
        <v>DE-BY</v>
      </c>
      <c r="U32" s="185"/>
      <c r="V32" s="209">
        <f>IF(C32="",NA(),IF(OR(C32="Smelter not listed",C32="Smelter not yet identified"),MATCH($B32&amp;$D32,'[1]Smelter Look-up'!$J:$J,0),MATCH($B32&amp;$C32,'[1]Smelter Look-up'!$J:$J,0)))</f>
        <v>45</v>
      </c>
      <c r="X32" s="210">
        <f t="shared" si="0"/>
        <v>0</v>
      </c>
      <c r="AB32" s="211" t="str">
        <f t="shared" si="1"/>
        <v>GoldC. Hafner GmbH + Co. KG</v>
      </c>
    </row>
    <row r="33" spans="1:28" s="210" customFormat="1" ht="25.5">
      <c r="A33" s="165" t="s">
        <v>642</v>
      </c>
      <c r="B33" s="166" t="s">
        <v>1087</v>
      </c>
      <c r="C33" s="170" t="s">
        <v>865</v>
      </c>
      <c r="D33" s="213"/>
      <c r="E33" s="166" t="s">
        <v>15920</v>
      </c>
      <c r="F33" s="166" t="s">
        <v>642</v>
      </c>
      <c r="G33" s="166" t="s">
        <v>12764</v>
      </c>
      <c r="H33" s="167">
        <v>0</v>
      </c>
      <c r="I33" s="168" t="s">
        <v>1512</v>
      </c>
      <c r="J33" s="168" t="s">
        <v>1513</v>
      </c>
      <c r="K33" s="207"/>
      <c r="L33" s="207"/>
      <c r="M33" s="207"/>
      <c r="N33" s="207"/>
      <c r="O33" s="207"/>
      <c r="P33" s="169"/>
      <c r="Q33" s="208"/>
      <c r="R33" s="166" t="s">
        <v>865</v>
      </c>
      <c r="S33" s="165" t="str">
        <f t="shared" ca="1" si="2"/>
        <v>MX</v>
      </c>
      <c r="T33" s="165" t="str">
        <f ca="1">IF(B33="","",IF(ISERROR(MATCH($J33,[1]SorP!$B$1:$B$6226,0)),"",INDIRECT("'SorP'!$A$"&amp;MATCH($S33&amp;$J33,[1]SorP!C:C,0))))</f>
        <v>MX-CAM</v>
      </c>
      <c r="U33" s="185"/>
      <c r="V33" s="209">
        <f>IF(C33="",NA(),IF(OR(C33="Smelter not listed",C33="Smelter not yet identified"),MATCH($B33&amp;$D33,'[1]Smelter Look-up'!$J:$J,0),MATCH($B33&amp;$C33,'[1]Smelter Look-up'!$J:$J,0)))</f>
        <v>46</v>
      </c>
      <c r="X33" s="210">
        <f t="shared" si="0"/>
        <v>0</v>
      </c>
      <c r="AB33" s="211" t="str">
        <f t="shared" si="1"/>
        <v>GoldCaridad</v>
      </c>
    </row>
    <row r="34" spans="1:28" s="210" customFormat="1" ht="51">
      <c r="A34" s="165" t="s">
        <v>644</v>
      </c>
      <c r="B34" s="166" t="s">
        <v>1087</v>
      </c>
      <c r="C34" s="170" t="s">
        <v>2383</v>
      </c>
      <c r="D34" s="213"/>
      <c r="E34" s="166" t="s">
        <v>15908</v>
      </c>
      <c r="F34" s="166" t="s">
        <v>644</v>
      </c>
      <c r="G34" s="166" t="s">
        <v>12764</v>
      </c>
      <c r="H34" s="167">
        <v>0</v>
      </c>
      <c r="I34" s="168" t="s">
        <v>1518</v>
      </c>
      <c r="J34" s="168" t="s">
        <v>1519</v>
      </c>
      <c r="K34" s="207"/>
      <c r="L34" s="207"/>
      <c r="M34" s="207"/>
      <c r="N34" s="207"/>
      <c r="O34" s="207"/>
      <c r="P34" s="169"/>
      <c r="Q34" s="208"/>
      <c r="R34" s="166" t="s">
        <v>2383</v>
      </c>
      <c r="S34" s="165" t="str">
        <f t="shared" ca="1" si="2"/>
        <v>CH</v>
      </c>
      <c r="T34" s="165" t="str">
        <f ca="1">IF(B34="","",IF(ISERROR(MATCH($J34,[1]SorP!$B$1:$B$6226,0)),"",INDIRECT("'SorP'!$A$"&amp;MATCH($S34&amp;$J34,[1]SorP!C:C,0))))</f>
        <v>CH-BE</v>
      </c>
      <c r="U34" s="185"/>
      <c r="V34" s="209">
        <f>IF(C34="",NA(),IF(OR(C34="Smelter not listed",C34="Smelter not yet identified"),MATCH($B34&amp;$D34,'[1]Smelter Look-up'!$J:$J,0),MATCH($B34&amp;$C34,'[1]Smelter Look-up'!$J:$J,0)))</f>
        <v>50</v>
      </c>
      <c r="X34" s="210">
        <f t="shared" si="0"/>
        <v>0</v>
      </c>
      <c r="AB34" s="211" t="str">
        <f t="shared" si="1"/>
        <v>GoldCendres + Metaux S.A.</v>
      </c>
    </row>
    <row r="35" spans="1:28" s="210" customFormat="1" ht="63.75">
      <c r="A35" s="165" t="s">
        <v>13272</v>
      </c>
      <c r="B35" s="166" t="s">
        <v>1087</v>
      </c>
      <c r="C35" s="170" t="s">
        <v>13271</v>
      </c>
      <c r="D35" s="213"/>
      <c r="E35" s="166" t="s">
        <v>15916</v>
      </c>
      <c r="F35" s="166" t="s">
        <v>13272</v>
      </c>
      <c r="G35" s="166" t="s">
        <v>12764</v>
      </c>
      <c r="H35" s="167">
        <v>0</v>
      </c>
      <c r="I35" s="168" t="s">
        <v>13316</v>
      </c>
      <c r="J35" s="168" t="s">
        <v>6015</v>
      </c>
      <c r="K35" s="207"/>
      <c r="L35" s="207"/>
      <c r="M35" s="207"/>
      <c r="N35" s="207"/>
      <c r="O35" s="207"/>
      <c r="P35" s="169"/>
      <c r="Q35" s="208"/>
      <c r="R35" s="166" t="s">
        <v>13271</v>
      </c>
      <c r="S35" s="165" t="str">
        <f t="shared" ca="1" si="2"/>
        <v>IN</v>
      </c>
      <c r="T35" s="165" t="str">
        <f ca="1">IF(B35="","",IF(ISERROR(MATCH($J35,[1]SorP!$B$1:$B$6226,0)),"",INDIRECT("'SorP'!$A$"&amp;MATCH($S35&amp;$J35,[1]SorP!C:C,0))))</f>
        <v>IL-TA</v>
      </c>
      <c r="U35" s="185"/>
      <c r="V35" s="209">
        <f>IF(C35="",NA(),IF(OR(C35="Smelter not listed",C35="Smelter not yet identified"),MATCH($B35&amp;$D35,'[1]Smelter Look-up'!$J:$J,0),MATCH($B35&amp;$C35,'[1]Smelter Look-up'!$J:$J,0)))</f>
        <v>53</v>
      </c>
      <c r="X35" s="210">
        <f t="shared" si="0"/>
        <v>0</v>
      </c>
      <c r="AB35" s="211" t="str">
        <f t="shared" si="1"/>
        <v>GoldCGR Metalloys Pvt Ltd.</v>
      </c>
    </row>
    <row r="36" spans="1:28" s="210" customFormat="1" ht="38.25">
      <c r="A36" s="165" t="s">
        <v>645</v>
      </c>
      <c r="B36" s="166" t="s">
        <v>1087</v>
      </c>
      <c r="C36" s="170" t="s">
        <v>50</v>
      </c>
      <c r="D36" s="213"/>
      <c r="E36" s="166" t="s">
        <v>15894</v>
      </c>
      <c r="F36" s="166" t="s">
        <v>645</v>
      </c>
      <c r="G36" s="166" t="s">
        <v>12764</v>
      </c>
      <c r="H36" s="167">
        <v>0</v>
      </c>
      <c r="I36" s="168" t="s">
        <v>1522</v>
      </c>
      <c r="J36" s="168" t="s">
        <v>6296</v>
      </c>
      <c r="K36" s="207"/>
      <c r="L36" s="207"/>
      <c r="M36" s="207"/>
      <c r="N36" s="207"/>
      <c r="O36" s="207"/>
      <c r="P36" s="169"/>
      <c r="Q36" s="208"/>
      <c r="R36" s="166" t="s">
        <v>50</v>
      </c>
      <c r="S36" s="165" t="str">
        <f t="shared" ca="1" si="2"/>
        <v>IT</v>
      </c>
      <c r="T36" s="165" t="str">
        <f ca="1">IF(B36="","",IF(ISERROR(MATCH($J36,[1]SorP!$B$1:$B$6226,0)),"",INDIRECT("'SorP'!$A$"&amp;MATCH($S36&amp;$J36,[1]SorP!C:C,0))))</f>
        <v>IS-RHH</v>
      </c>
      <c r="U36" s="185"/>
      <c r="V36" s="209">
        <f>IF(C36="",NA(),IF(OR(C36="Smelter not listed",C36="Smelter not yet identified"),MATCH($B36&amp;$D36,'[1]Smelter Look-up'!$J:$J,0),MATCH($B36&amp;$C36,'[1]Smelter Look-up'!$J:$J,0)))</f>
        <v>56</v>
      </c>
      <c r="X36" s="210">
        <f t="shared" si="0"/>
        <v>0</v>
      </c>
      <c r="AB36" s="211" t="str">
        <f t="shared" si="1"/>
        <v>GoldChimet S.p.A.</v>
      </c>
    </row>
    <row r="37" spans="1:28" s="210" customFormat="1" ht="38.25">
      <c r="A37" s="165" t="s">
        <v>646</v>
      </c>
      <c r="B37" s="166" t="s">
        <v>1087</v>
      </c>
      <c r="C37" s="170" t="s">
        <v>522</v>
      </c>
      <c r="D37" s="213"/>
      <c r="E37" s="166" t="s">
        <v>15899</v>
      </c>
      <c r="F37" s="166" t="s">
        <v>646</v>
      </c>
      <c r="G37" s="166" t="s">
        <v>12764</v>
      </c>
      <c r="H37" s="167">
        <v>0</v>
      </c>
      <c r="I37" s="168" t="s">
        <v>1523</v>
      </c>
      <c r="J37" s="168" t="s">
        <v>1497</v>
      </c>
      <c r="K37" s="207"/>
      <c r="L37" s="207"/>
      <c r="M37" s="207"/>
      <c r="N37" s="207"/>
      <c r="O37" s="207"/>
      <c r="P37" s="169"/>
      <c r="Q37" s="208"/>
      <c r="R37" s="166" t="s">
        <v>522</v>
      </c>
      <c r="S37" s="165" t="str">
        <f t="shared" ca="1" si="2"/>
        <v>JP</v>
      </c>
      <c r="T37" s="165" t="str">
        <f ca="1">IF(B37="","",IF(ISERROR(MATCH($J37,[1]SorP!$B$1:$B$6226,0)),"",INDIRECT("'SorP'!$A$"&amp;MATCH($S37&amp;$J37,[1]SorP!C:C,0))))</f>
        <v>IT-IS</v>
      </c>
      <c r="U37" s="185"/>
      <c r="V37" s="209">
        <f>IF(C37="",NA(),IF(OR(C37="Smelter not listed",C37="Smelter not yet identified"),MATCH($B37&amp;$D37,'[1]Smelter Look-up'!$J:$J,0),MATCH($B37&amp;$C37,'[1]Smelter Look-up'!$J:$J,0)))</f>
        <v>59</v>
      </c>
      <c r="X37" s="210">
        <f t="shared" si="0"/>
        <v>0</v>
      </c>
      <c r="AB37" s="211" t="str">
        <f t="shared" si="1"/>
        <v>GoldChugai Mining</v>
      </c>
    </row>
    <row r="38" spans="1:28" s="210" customFormat="1" ht="51">
      <c r="A38" s="165" t="s">
        <v>14890</v>
      </c>
      <c r="B38" s="166" t="s">
        <v>1087</v>
      </c>
      <c r="C38" s="170" t="s">
        <v>14889</v>
      </c>
      <c r="D38" s="213"/>
      <c r="E38" s="166" t="s">
        <v>15907</v>
      </c>
      <c r="F38" s="166" t="s">
        <v>14890</v>
      </c>
      <c r="G38" s="166" t="s">
        <v>12764</v>
      </c>
      <c r="H38" s="167">
        <v>0</v>
      </c>
      <c r="I38" s="168" t="s">
        <v>14922</v>
      </c>
      <c r="J38" s="168" t="s">
        <v>1648</v>
      </c>
      <c r="K38" s="207"/>
      <c r="L38" s="207"/>
      <c r="M38" s="207"/>
      <c r="N38" s="207"/>
      <c r="O38" s="207"/>
      <c r="P38" s="169"/>
      <c r="Q38" s="208"/>
      <c r="R38" s="166" t="s">
        <v>14889</v>
      </c>
      <c r="S38" s="165" t="str">
        <f t="shared" ref="S38:S68" ca="1" si="3">IF(B38="","",IF(ISERROR(MATCH($E38,CL,0)),"Unknown",INDIRECT("'C'!$A$"&amp;MATCH($E38,CL,0)+1)))</f>
        <v>BR</v>
      </c>
      <c r="T38" s="165" t="str">
        <f ca="1">IF(B38="","",IF(ISERROR(MATCH($J38,[1]SorP!$B$1:$B$6226,0)),"",INDIRECT("'SorP'!$A$"&amp;MATCH($S38&amp;$J38,[1]SorP!C:C,0))))</f>
        <v>BR-AM</v>
      </c>
      <c r="U38" s="185"/>
      <c r="V38" s="209">
        <f>IF(C38="",NA(),IF(OR(C38="Smelter not listed",C38="Smelter not yet identified"),MATCH($B38&amp;$D38,'[1]Smelter Look-up'!$J:$J,0),MATCH($B38&amp;$C38,'[1]Smelter Look-up'!$J:$J,0)))</f>
        <v>60</v>
      </c>
      <c r="X38" s="210">
        <f t="shared" si="0"/>
        <v>0</v>
      </c>
      <c r="AB38" s="211" t="str">
        <f t="shared" si="1"/>
        <v>GoldCoimpa Industrial LTDA</v>
      </c>
    </row>
    <row r="39" spans="1:28" s="210" customFormat="1" ht="76.5">
      <c r="A39" s="165" t="s">
        <v>648</v>
      </c>
      <c r="B39" s="166" t="s">
        <v>1087</v>
      </c>
      <c r="C39" s="170" t="s">
        <v>647</v>
      </c>
      <c r="D39" s="213"/>
      <c r="E39" s="166" t="s">
        <v>15921</v>
      </c>
      <c r="F39" s="166" t="s">
        <v>648</v>
      </c>
      <c r="G39" s="166" t="s">
        <v>12764</v>
      </c>
      <c r="H39" s="167">
        <v>0</v>
      </c>
      <c r="I39" s="168" t="s">
        <v>1524</v>
      </c>
      <c r="J39" s="168" t="s">
        <v>13120</v>
      </c>
      <c r="K39" s="207"/>
      <c r="L39" s="207"/>
      <c r="M39" s="207"/>
      <c r="N39" s="207"/>
      <c r="O39" s="207"/>
      <c r="P39" s="169"/>
      <c r="Q39" s="208"/>
      <c r="R39" s="166" t="s">
        <v>647</v>
      </c>
      <c r="S39" s="165" t="str">
        <f t="shared" ca="1" si="3"/>
        <v>CN</v>
      </c>
      <c r="T39" s="165" t="str">
        <f ca="1">IF(B39="","",IF(ISERROR(MATCH($J39,[1]SorP!$B$1:$B$6226,0)),"",INDIRECT("'SorP'!$A$"&amp;MATCH($S39&amp;$J39,[1]SorP!C:C,0))))</f>
        <v>CN-HE</v>
      </c>
      <c r="U39" s="185"/>
      <c r="V39" s="209">
        <f>IF(C39="",NA(),IF(OR(C39="Smelter not listed",C39="Smelter not yet identified"),MATCH($B39&amp;$D39,'[1]Smelter Look-up'!$J:$J,0),MATCH($B39&amp;$C39,'[1]Smelter Look-up'!$J:$J,0)))</f>
        <v>61</v>
      </c>
      <c r="X39" s="210">
        <f t="shared" si="0"/>
        <v>0</v>
      </c>
      <c r="AB39" s="211" t="str">
        <f t="shared" si="1"/>
        <v>GoldDaye Non-Ferrous Metals Mining Ltd.</v>
      </c>
    </row>
    <row r="40" spans="1:28" s="210" customFormat="1" ht="89.25">
      <c r="A40" s="165" t="s">
        <v>2328</v>
      </c>
      <c r="B40" s="166" t="s">
        <v>1087</v>
      </c>
      <c r="C40" s="170" t="s">
        <v>2327</v>
      </c>
      <c r="D40" s="213"/>
      <c r="E40" s="166" t="s">
        <v>15898</v>
      </c>
      <c r="F40" s="166" t="s">
        <v>2328</v>
      </c>
      <c r="G40" s="166" t="s">
        <v>12764</v>
      </c>
      <c r="H40" s="167">
        <v>0</v>
      </c>
      <c r="I40" s="168" t="s">
        <v>1498</v>
      </c>
      <c r="J40" s="168" t="s">
        <v>1499</v>
      </c>
      <c r="K40" s="207"/>
      <c r="L40" s="207"/>
      <c r="M40" s="207"/>
      <c r="N40" s="207"/>
      <c r="O40" s="207"/>
      <c r="P40" s="169"/>
      <c r="Q40" s="208"/>
      <c r="R40" s="166" t="s">
        <v>2327</v>
      </c>
      <c r="S40" s="165" t="str">
        <f t="shared" ca="1" si="3"/>
        <v>DE</v>
      </c>
      <c r="T40" s="165" t="str">
        <f ca="1">IF(B40="","",IF(ISERROR(MATCH($J40,[1]SorP!$B$1:$B$6226,0)),"",INDIRECT("'SorP'!$A$"&amp;MATCH($S40&amp;$J40,[1]SorP!C:C,0))))</f>
        <v>DE-BY</v>
      </c>
      <c r="U40" s="185"/>
      <c r="V40" s="209">
        <f>IF(C40="",NA(),IF(OR(C40="Smelter not listed",C40="Smelter not yet identified"),MATCH($B40&amp;$D40,'[1]Smelter Look-up'!$J:$J,0),MATCH($B40&amp;$C40,'[1]Smelter Look-up'!$J:$J,0)))</f>
        <v>63</v>
      </c>
      <c r="X40" s="210">
        <f t="shared" si="0"/>
        <v>0</v>
      </c>
      <c r="AB40" s="211" t="str">
        <f t="shared" si="1"/>
        <v>GoldDegussa Sonne / Mond Goldhandel GmbH</v>
      </c>
    </row>
    <row r="41" spans="1:28" s="210" customFormat="1" ht="51">
      <c r="A41" s="165" t="s">
        <v>13274</v>
      </c>
      <c r="B41" s="166" t="s">
        <v>1087</v>
      </c>
      <c r="C41" s="170" t="s">
        <v>13273</v>
      </c>
      <c r="D41" s="213"/>
      <c r="E41" s="166" t="s">
        <v>15900</v>
      </c>
      <c r="F41" s="166" t="s">
        <v>13274</v>
      </c>
      <c r="G41" s="166" t="s">
        <v>12764</v>
      </c>
      <c r="H41" s="167">
        <v>0</v>
      </c>
      <c r="I41" s="168" t="s">
        <v>13308</v>
      </c>
      <c r="J41" s="168" t="s">
        <v>2457</v>
      </c>
      <c r="K41" s="207"/>
      <c r="L41" s="207"/>
      <c r="M41" s="207"/>
      <c r="N41" s="207"/>
      <c r="O41" s="207"/>
      <c r="P41" s="169"/>
      <c r="Q41" s="208"/>
      <c r="R41" s="166" t="s">
        <v>13273</v>
      </c>
      <c r="S41" s="165" t="str">
        <f t="shared" ca="1" si="3"/>
        <v>AE</v>
      </c>
      <c r="T41" s="165" t="str">
        <f ca="1">IF(B41="","",IF(ISERROR(MATCH($J41,[1]SorP!$B$1:$B$6226,0)),"",INDIRECT("'SorP'!$A$"&amp;MATCH($S41&amp;$J41,[1]SorP!C:C,0))))</f>
        <v>AE-SH</v>
      </c>
      <c r="U41" s="185"/>
      <c r="V41" s="209">
        <f>IF(C41="",NA(),IF(OR(C41="Smelter not listed",C41="Smelter not yet identified"),MATCH($B41&amp;$D41,'[1]Smelter Look-up'!$J:$J,0),MATCH($B41&amp;$C41,'[1]Smelter Look-up'!$J:$J,0)))</f>
        <v>64</v>
      </c>
      <c r="X41" s="210">
        <f t="shared" si="0"/>
        <v>0</v>
      </c>
      <c r="AB41" s="211" t="str">
        <f t="shared" si="1"/>
        <v>GoldDijllah Gold Refinery FZC</v>
      </c>
    </row>
    <row r="42" spans="1:28" s="210" customFormat="1" ht="51">
      <c r="A42" s="165" t="s">
        <v>14847</v>
      </c>
      <c r="B42" s="166" t="s">
        <v>1087</v>
      </c>
      <c r="C42" s="170" t="s">
        <v>14846</v>
      </c>
      <c r="D42" s="213"/>
      <c r="E42" s="166" t="s">
        <v>15921</v>
      </c>
      <c r="F42" s="166" t="s">
        <v>14847</v>
      </c>
      <c r="G42" s="166" t="s">
        <v>12764</v>
      </c>
      <c r="H42" s="167">
        <v>0</v>
      </c>
      <c r="I42" s="168" t="s">
        <v>14848</v>
      </c>
      <c r="J42" s="168" t="s">
        <v>13130</v>
      </c>
      <c r="K42" s="207"/>
      <c r="L42" s="207"/>
      <c r="M42" s="207"/>
      <c r="N42" s="207"/>
      <c r="O42" s="207"/>
      <c r="P42" s="169"/>
      <c r="Q42" s="208"/>
      <c r="R42" s="166" t="s">
        <v>14846</v>
      </c>
      <c r="S42" s="165" t="str">
        <f t="shared" ca="1" si="3"/>
        <v>CN</v>
      </c>
      <c r="T42" s="165" t="str">
        <f ca="1">IF(B42="","",IF(ISERROR(MATCH($J42,[1]SorP!$B$1:$B$6226,0)),"",INDIRECT("'SorP'!$A$"&amp;MATCH($S42&amp;$J42,[1]SorP!C:C,0))))</f>
        <v>CN-JX</v>
      </c>
      <c r="U42" s="185"/>
      <c r="V42" s="209">
        <f>IF(C42="",NA(),IF(OR(C42="Smelter not listed",C42="Smelter not yet identified"),MATCH($B42&amp;$D42,'[1]Smelter Look-up'!$J:$J,0),MATCH($B42&amp;$C42,'[1]Smelter Look-up'!$J:$J,0)))</f>
        <v>66</v>
      </c>
      <c r="X42" s="210">
        <f t="shared" si="0"/>
        <v>0</v>
      </c>
      <c r="AB42" s="211" t="str">
        <f t="shared" si="1"/>
        <v>GoldDongwu Gold Group</v>
      </c>
    </row>
    <row r="43" spans="1:28" s="210" customFormat="1" ht="25.5">
      <c r="A43" s="165" t="s">
        <v>650</v>
      </c>
      <c r="B43" s="166" t="s">
        <v>1087</v>
      </c>
      <c r="C43" s="170" t="s">
        <v>866</v>
      </c>
      <c r="D43" s="213"/>
      <c r="E43" s="166" t="s">
        <v>15899</v>
      </c>
      <c r="F43" s="166" t="s">
        <v>650</v>
      </c>
      <c r="G43" s="166" t="s">
        <v>12764</v>
      </c>
      <c r="H43" s="167">
        <v>0</v>
      </c>
      <c r="I43" s="168" t="s">
        <v>1526</v>
      </c>
      <c r="J43" s="168" t="s">
        <v>1527</v>
      </c>
      <c r="K43" s="207"/>
      <c r="L43" s="207"/>
      <c r="M43" s="207"/>
      <c r="N43" s="207"/>
      <c r="O43" s="207"/>
      <c r="P43" s="169"/>
      <c r="Q43" s="208"/>
      <c r="R43" s="166" t="s">
        <v>866</v>
      </c>
      <c r="S43" s="165" t="str">
        <f t="shared" ca="1" si="3"/>
        <v>JP</v>
      </c>
      <c r="T43" s="165" t="str">
        <f ca="1">IF(B43="","",IF(ISERROR(MATCH($J43,[1]SorP!$B$1:$B$6226,0)),"",INDIRECT("'SorP'!$A$"&amp;MATCH($S43&amp;$J43,[1]SorP!C:C,0))))</f>
        <v>IT-LT</v>
      </c>
      <c r="U43" s="185"/>
      <c r="V43" s="209">
        <f>IF(C43="",NA(),IF(OR(C43="Smelter not listed",C43="Smelter not yet identified"),MATCH($B43&amp;$D43,'[1]Smelter Look-up'!$J:$J,0),MATCH($B43&amp;$C43,'[1]Smelter Look-up'!$J:$J,0)))</f>
        <v>68</v>
      </c>
      <c r="X43" s="210">
        <f t="shared" si="0"/>
        <v>0</v>
      </c>
      <c r="AB43" s="211" t="str">
        <f t="shared" si="1"/>
        <v>GoldDowa</v>
      </c>
    </row>
    <row r="44" spans="1:28" s="210" customFormat="1" ht="63.75">
      <c r="A44" s="165" t="s">
        <v>649</v>
      </c>
      <c r="B44" s="166" t="s">
        <v>1087</v>
      </c>
      <c r="C44" s="170" t="s">
        <v>2160</v>
      </c>
      <c r="D44" s="213"/>
      <c r="E44" s="166" t="s">
        <v>1069</v>
      </c>
      <c r="F44" s="166" t="s">
        <v>649</v>
      </c>
      <c r="G44" s="166" t="s">
        <v>12764</v>
      </c>
      <c r="H44" s="167">
        <v>0</v>
      </c>
      <c r="I44" s="168" t="s">
        <v>1525</v>
      </c>
      <c r="J44" s="168" t="s">
        <v>12416</v>
      </c>
      <c r="K44" s="207"/>
      <c r="L44" s="207"/>
      <c r="M44" s="207"/>
      <c r="N44" s="207"/>
      <c r="O44" s="207"/>
      <c r="P44" s="169"/>
      <c r="Q44" s="208"/>
      <c r="R44" s="166" t="s">
        <v>2160</v>
      </c>
      <c r="S44" s="165" t="str">
        <f t="shared" ca="1" si="3"/>
        <v>KR</v>
      </c>
      <c r="T44" s="165" t="str">
        <f ca="1">IF(B44="","",IF(ISERROR(MATCH($J44,[1]SorP!$B$1:$B$6226,0)),"",INDIRECT("'SorP'!$A$"&amp;MATCH($S44&amp;$J44,[1]SorP!C:C,0))))</f>
        <v>KH-18</v>
      </c>
      <c r="U44" s="185"/>
      <c r="V44" s="209">
        <f>IF(C44="",NA(),IF(OR(C44="Smelter not listed",C44="Smelter not yet identified"),MATCH($B44&amp;$D44,'[1]Smelter Look-up'!$J:$J,0),MATCH($B44&amp;$C44,'[1]Smelter Look-up'!$J:$J,0)))</f>
        <v>72</v>
      </c>
      <c r="X44" s="210">
        <f t="shared" si="0"/>
        <v>0</v>
      </c>
      <c r="AB44" s="211" t="str">
        <f t="shared" si="1"/>
        <v>GoldDSC (Do Sung Corporation)</v>
      </c>
    </row>
    <row r="45" spans="1:28" s="210" customFormat="1" ht="102">
      <c r="A45" s="165" t="s">
        <v>382</v>
      </c>
      <c r="B45" s="166" t="s">
        <v>1087</v>
      </c>
      <c r="C45" s="170" t="s">
        <v>13321</v>
      </c>
      <c r="D45" s="213"/>
      <c r="E45" s="166" t="s">
        <v>15899</v>
      </c>
      <c r="F45" s="166" t="s">
        <v>382</v>
      </c>
      <c r="G45" s="166" t="s">
        <v>12764</v>
      </c>
      <c r="H45" s="167">
        <v>0</v>
      </c>
      <c r="I45" s="168" t="s">
        <v>1531</v>
      </c>
      <c r="J45" s="168" t="s">
        <v>1532</v>
      </c>
      <c r="K45" s="207"/>
      <c r="L45" s="207"/>
      <c r="M45" s="207"/>
      <c r="N45" s="207"/>
      <c r="O45" s="207"/>
      <c r="P45" s="169"/>
      <c r="Q45" s="208"/>
      <c r="R45" s="166" t="s">
        <v>13321</v>
      </c>
      <c r="S45" s="165" t="str">
        <f t="shared" ca="1" si="3"/>
        <v>JP</v>
      </c>
      <c r="T45" s="165" t="str">
        <f ca="1">IF(B45="","",IF(ISERROR(MATCH($J45,[1]SorP!$B$1:$B$6226,0)),"",INDIRECT("'SorP'!$A$"&amp;MATCH($S45&amp;$J45,[1]SorP!C:C,0))))</f>
        <v>IT-TE</v>
      </c>
      <c r="U45" s="185"/>
      <c r="V45" s="209">
        <f>IF(C45="",NA(),IF(OR(C45="Smelter not listed",C45="Smelter not yet identified"),MATCH($B45&amp;$D45,'[1]Smelter Look-up'!$J:$J,0),MATCH($B45&amp;$C45,'[1]Smelter Look-up'!$J:$J,0)))</f>
        <v>73</v>
      </c>
      <c r="X45" s="210">
        <f t="shared" si="0"/>
        <v>0</v>
      </c>
      <c r="AB45" s="211" t="str">
        <f t="shared" si="1"/>
        <v>GoldEco-System Recycling Co., Ltd. East Plant</v>
      </c>
    </row>
    <row r="46" spans="1:28" s="210" customFormat="1" ht="102">
      <c r="A46" s="165" t="s">
        <v>13342</v>
      </c>
      <c r="B46" s="166" t="s">
        <v>1087</v>
      </c>
      <c r="C46" s="170" t="s">
        <v>13322</v>
      </c>
      <c r="D46" s="213"/>
      <c r="E46" s="166" t="s">
        <v>15899</v>
      </c>
      <c r="F46" s="166" t="s">
        <v>13342</v>
      </c>
      <c r="G46" s="166" t="s">
        <v>12764</v>
      </c>
      <c r="H46" s="167">
        <v>0</v>
      </c>
      <c r="I46" s="168" t="s">
        <v>13356</v>
      </c>
      <c r="J46" s="168" t="s">
        <v>1527</v>
      </c>
      <c r="K46" s="207"/>
      <c r="L46" s="207"/>
      <c r="M46" s="207"/>
      <c r="N46" s="207"/>
      <c r="O46" s="207"/>
      <c r="P46" s="169"/>
      <c r="Q46" s="208"/>
      <c r="R46" s="166" t="s">
        <v>13322</v>
      </c>
      <c r="S46" s="165" t="str">
        <f t="shared" ca="1" si="3"/>
        <v>JP</v>
      </c>
      <c r="T46" s="165" t="str">
        <f ca="1">IF(B46="","",IF(ISERROR(MATCH($J46,[1]SorP!$B$1:$B$6226,0)),"",INDIRECT("'SorP'!$A$"&amp;MATCH($S46&amp;$J46,[1]SorP!C:C,0))))</f>
        <v>IT-LT</v>
      </c>
      <c r="U46" s="185"/>
      <c r="V46" s="209">
        <f>IF(C46="",NA(),IF(OR(C46="Smelter not listed",C46="Smelter not yet identified"),MATCH($B46&amp;$D46,'[1]Smelter Look-up'!$J:$J,0),MATCH($B46&amp;$C46,'[1]Smelter Look-up'!$J:$J,0)))</f>
        <v>74</v>
      </c>
      <c r="X46" s="210">
        <f t="shared" si="0"/>
        <v>0</v>
      </c>
      <c r="AB46" s="211" t="str">
        <f t="shared" si="1"/>
        <v>GoldEco-System Recycling Co., Ltd. North Plant</v>
      </c>
    </row>
    <row r="47" spans="1:28" s="210" customFormat="1" ht="102">
      <c r="A47" s="165" t="s">
        <v>13343</v>
      </c>
      <c r="B47" s="166" t="s">
        <v>1087</v>
      </c>
      <c r="C47" s="170" t="s">
        <v>13323</v>
      </c>
      <c r="D47" s="213"/>
      <c r="E47" s="166" t="s">
        <v>15899</v>
      </c>
      <c r="F47" s="166" t="s">
        <v>13343</v>
      </c>
      <c r="G47" s="166" t="s">
        <v>12764</v>
      </c>
      <c r="H47" s="167">
        <v>0</v>
      </c>
      <c r="I47" s="168" t="s">
        <v>6513</v>
      </c>
      <c r="J47" s="168" t="s">
        <v>6513</v>
      </c>
      <c r="K47" s="207"/>
      <c r="L47" s="207"/>
      <c r="M47" s="207"/>
      <c r="N47" s="207"/>
      <c r="O47" s="207"/>
      <c r="P47" s="169"/>
      <c r="Q47" s="208"/>
      <c r="R47" s="166" t="s">
        <v>13323</v>
      </c>
      <c r="S47" s="165" t="str">
        <f t="shared" ca="1" si="3"/>
        <v>JP</v>
      </c>
      <c r="T47" s="165" t="str">
        <f ca="1">IF(B47="","",IF(ISERROR(MATCH($J47,[1]SorP!$B$1:$B$6226,0)),"",INDIRECT("'SorP'!$A$"&amp;MATCH($S47&amp;$J47,[1]SorP!C:C,0))))</f>
        <v>IT-PN</v>
      </c>
      <c r="U47" s="185"/>
      <c r="V47" s="209">
        <f>IF(C47="",NA(),IF(OR(C47="Smelter not listed",C47="Smelter not yet identified"),MATCH($B47&amp;$D47,'[1]Smelter Look-up'!$J:$J,0),MATCH($B47&amp;$C47,'[1]Smelter Look-up'!$J:$J,0)))</f>
        <v>75</v>
      </c>
      <c r="X47" s="210">
        <f t="shared" si="0"/>
        <v>0</v>
      </c>
      <c r="AB47" s="211" t="str">
        <f t="shared" si="1"/>
        <v>GoldEco-System Recycling Co., Ltd. West Plant</v>
      </c>
    </row>
    <row r="48" spans="1:28" s="210" customFormat="1" ht="63.75">
      <c r="A48" s="165" t="s">
        <v>15153</v>
      </c>
      <c r="B48" s="166" t="s">
        <v>1087</v>
      </c>
      <c r="C48" s="170" t="s">
        <v>15152</v>
      </c>
      <c r="D48" s="213"/>
      <c r="E48" s="166" t="s">
        <v>15922</v>
      </c>
      <c r="F48" s="166" t="s">
        <v>15153</v>
      </c>
      <c r="G48" s="166" t="s">
        <v>12764</v>
      </c>
      <c r="H48" s="167">
        <v>0</v>
      </c>
      <c r="I48" s="168" t="s">
        <v>15154</v>
      </c>
      <c r="J48" s="168" t="s">
        <v>11054</v>
      </c>
      <c r="K48" s="207"/>
      <c r="L48" s="207"/>
      <c r="M48" s="207"/>
      <c r="N48" s="207"/>
      <c r="O48" s="207"/>
      <c r="P48" s="169"/>
      <c r="Q48" s="208"/>
      <c r="R48" s="166" t="s">
        <v>15152</v>
      </c>
      <c r="S48" s="165" t="str">
        <f t="shared" ca="1" si="3"/>
        <v>Unknown</v>
      </c>
      <c r="T48" s="165" t="e">
        <f ca="1">IF(B48="","",IF(ISERROR(MATCH($J48,[1]SorP!$B$1:$B$6226,0)),"",INDIRECT("'SorP'!$A$"&amp;MATCH($S48&amp;$J48,[1]SorP!C:C,0))))</f>
        <v>#N/A</v>
      </c>
      <c r="U48" s="185"/>
      <c r="V48" s="209">
        <f>IF(C48="",NA(),IF(OR(C48="Smelter not listed",C48="Smelter not yet identified"),MATCH($B48&amp;$D48,'[1]Smelter Look-up'!$J:$J,0),MATCH($B48&amp;$C48,'[1]Smelter Look-up'!$J:$J,0)))</f>
        <v>77</v>
      </c>
      <c r="X48" s="210">
        <f t="shared" si="0"/>
        <v>0</v>
      </c>
      <c r="AB48" s="211" t="str">
        <f t="shared" si="1"/>
        <v>GoldElite Industech Co., Ltd.</v>
      </c>
    </row>
    <row r="49" spans="1:28" s="210" customFormat="1" ht="89.25">
      <c r="A49" s="165" t="s">
        <v>14494</v>
      </c>
      <c r="B49" s="166" t="s">
        <v>1087</v>
      </c>
      <c r="C49" s="170" t="s">
        <v>14493</v>
      </c>
      <c r="D49" s="213"/>
      <c r="E49" s="166" t="s">
        <v>15916</v>
      </c>
      <c r="F49" s="166" t="s">
        <v>14494</v>
      </c>
      <c r="G49" s="166" t="s">
        <v>12764</v>
      </c>
      <c r="H49" s="167">
        <v>0</v>
      </c>
      <c r="I49" s="168" t="s">
        <v>14547</v>
      </c>
      <c r="J49" s="168" t="s">
        <v>14943</v>
      </c>
      <c r="K49" s="207"/>
      <c r="L49" s="207"/>
      <c r="M49" s="207"/>
      <c r="N49" s="207"/>
      <c r="O49" s="207"/>
      <c r="P49" s="169"/>
      <c r="Q49" s="208"/>
      <c r="R49" s="166" t="s">
        <v>14493</v>
      </c>
      <c r="S49" s="165" t="str">
        <f t="shared" ca="1" si="3"/>
        <v>IN</v>
      </c>
      <c r="T49" s="165" t="str">
        <f ca="1">IF(B49="","",IF(ISERROR(MATCH($J49,[1]SorP!$B$1:$B$6226,0)),"",INDIRECT("'SorP'!$A$"&amp;MATCH($S49&amp;$J49,[1]SorP!C:C,0))))</f>
        <v>IN-AP</v>
      </c>
      <c r="U49" s="185"/>
      <c r="V49" s="209">
        <f>IF(C49="",NA(),IF(OR(C49="Smelter not listed",C49="Smelter not yet identified"),MATCH($B49&amp;$D49,'[1]Smelter Look-up'!$J:$J,0),MATCH($B49&amp;$C49,'[1]Smelter Look-up'!$J:$J,0)))</f>
        <v>78</v>
      </c>
      <c r="X49" s="210">
        <f t="shared" si="0"/>
        <v>0</v>
      </c>
      <c r="AB49" s="211" t="str">
        <f t="shared" si="1"/>
        <v>GoldEmerald Jewel Industry India Limited (Unit 1)</v>
      </c>
    </row>
    <row r="50" spans="1:28" s="210" customFormat="1" ht="89.25">
      <c r="A50" s="165" t="s">
        <v>14496</v>
      </c>
      <c r="B50" s="166" t="s">
        <v>1087</v>
      </c>
      <c r="C50" s="170" t="s">
        <v>14495</v>
      </c>
      <c r="D50" s="213"/>
      <c r="E50" s="166" t="s">
        <v>15916</v>
      </c>
      <c r="F50" s="166" t="s">
        <v>14496</v>
      </c>
      <c r="G50" s="166" t="s">
        <v>12764</v>
      </c>
      <c r="H50" s="167">
        <v>0</v>
      </c>
      <c r="I50" s="168" t="s">
        <v>14547</v>
      </c>
      <c r="J50" s="168" t="s">
        <v>14943</v>
      </c>
      <c r="K50" s="207"/>
      <c r="L50" s="207"/>
      <c r="M50" s="207"/>
      <c r="N50" s="207"/>
      <c r="O50" s="207"/>
      <c r="P50" s="169"/>
      <c r="Q50" s="208"/>
      <c r="R50" s="166" t="s">
        <v>14495</v>
      </c>
      <c r="S50" s="165" t="str">
        <f t="shared" ca="1" si="3"/>
        <v>IN</v>
      </c>
      <c r="T50" s="165" t="str">
        <f ca="1">IF(B50="","",IF(ISERROR(MATCH($J50,[1]SorP!$B$1:$B$6226,0)),"",INDIRECT("'SorP'!$A$"&amp;MATCH($S50&amp;$J50,[1]SorP!C:C,0))))</f>
        <v>IN-AP</v>
      </c>
      <c r="U50" s="185"/>
      <c r="V50" s="209">
        <f>IF(C50="",NA(),IF(OR(C50="Smelter not listed",C50="Smelter not yet identified"),MATCH($B50&amp;$D50,'[1]Smelter Look-up'!$J:$J,0),MATCH($B50&amp;$C50,'[1]Smelter Look-up'!$J:$J,0)))</f>
        <v>79</v>
      </c>
      <c r="X50" s="210">
        <f t="shared" si="0"/>
        <v>0</v>
      </c>
      <c r="AB50" s="211" t="str">
        <f t="shared" si="1"/>
        <v>GoldEmerald Jewel Industry India Limited (Unit 2)</v>
      </c>
    </row>
    <row r="51" spans="1:28" s="210" customFormat="1" ht="89.25">
      <c r="A51" s="165" t="s">
        <v>14498</v>
      </c>
      <c r="B51" s="166" t="s">
        <v>1087</v>
      </c>
      <c r="C51" s="170" t="s">
        <v>14497</v>
      </c>
      <c r="D51" s="213"/>
      <c r="E51" s="166" t="s">
        <v>15916</v>
      </c>
      <c r="F51" s="166" t="s">
        <v>14498</v>
      </c>
      <c r="G51" s="166" t="s">
        <v>12764</v>
      </c>
      <c r="H51" s="167">
        <v>0</v>
      </c>
      <c r="I51" s="168" t="s">
        <v>14547</v>
      </c>
      <c r="J51" s="168" t="s">
        <v>14943</v>
      </c>
      <c r="K51" s="207"/>
      <c r="L51" s="207"/>
      <c r="M51" s="207"/>
      <c r="N51" s="207"/>
      <c r="O51" s="207"/>
      <c r="P51" s="169"/>
      <c r="Q51" s="208"/>
      <c r="R51" s="166" t="s">
        <v>14497</v>
      </c>
      <c r="S51" s="165" t="str">
        <f t="shared" ca="1" si="3"/>
        <v>IN</v>
      </c>
      <c r="T51" s="165" t="str">
        <f ca="1">IF(B51="","",IF(ISERROR(MATCH($J51,[1]SorP!$B$1:$B$6226,0)),"",INDIRECT("'SorP'!$A$"&amp;MATCH($S51&amp;$J51,[1]SorP!C:C,0))))</f>
        <v>IN-AP</v>
      </c>
      <c r="U51" s="185"/>
      <c r="V51" s="209">
        <f>IF(C51="",NA(),IF(OR(C51="Smelter not listed",C51="Smelter not yet identified"),MATCH($B51&amp;$D51,'[1]Smelter Look-up'!$J:$J,0),MATCH($B51&amp;$C51,'[1]Smelter Look-up'!$J:$J,0)))</f>
        <v>80</v>
      </c>
      <c r="X51" s="210">
        <f t="shared" si="0"/>
        <v>0</v>
      </c>
      <c r="AB51" s="211" t="str">
        <f t="shared" si="1"/>
        <v>GoldEmerald Jewel Industry India Limited (Unit 3)</v>
      </c>
    </row>
    <row r="52" spans="1:28" s="210" customFormat="1" ht="89.25">
      <c r="A52" s="165" t="s">
        <v>14500</v>
      </c>
      <c r="B52" s="166" t="s">
        <v>1087</v>
      </c>
      <c r="C52" s="170" t="s">
        <v>14499</v>
      </c>
      <c r="D52" s="213"/>
      <c r="E52" s="166" t="s">
        <v>15916</v>
      </c>
      <c r="F52" s="166" t="s">
        <v>14500</v>
      </c>
      <c r="G52" s="166" t="s">
        <v>12764</v>
      </c>
      <c r="H52" s="167">
        <v>0</v>
      </c>
      <c r="I52" s="168" t="s">
        <v>14547</v>
      </c>
      <c r="J52" s="168" t="s">
        <v>14943</v>
      </c>
      <c r="K52" s="207"/>
      <c r="L52" s="207"/>
      <c r="M52" s="207"/>
      <c r="N52" s="207"/>
      <c r="O52" s="207"/>
      <c r="P52" s="169"/>
      <c r="Q52" s="208"/>
      <c r="R52" s="166" t="s">
        <v>14499</v>
      </c>
      <c r="S52" s="165" t="str">
        <f t="shared" ca="1" si="3"/>
        <v>IN</v>
      </c>
      <c r="T52" s="165" t="str">
        <f ca="1">IF(B52="","",IF(ISERROR(MATCH($J52,[1]SorP!$B$1:$B$6226,0)),"",INDIRECT("'SorP'!$A$"&amp;MATCH($S52&amp;$J52,[1]SorP!C:C,0))))</f>
        <v>IN-AP</v>
      </c>
      <c r="U52" s="185"/>
      <c r="V52" s="209">
        <f>IF(C52="",NA(),IF(OR(C52="Smelter not listed",C52="Smelter not yet identified"),MATCH($B52&amp;$D52,'[1]Smelter Look-up'!$J:$J,0),MATCH($B52&amp;$C52,'[1]Smelter Look-up'!$J:$J,0)))</f>
        <v>81</v>
      </c>
      <c r="X52" s="210">
        <f t="shared" si="0"/>
        <v>0</v>
      </c>
      <c r="AB52" s="211" t="str">
        <f t="shared" si="1"/>
        <v>GoldEmerald Jewel Industry India Limited (Unit 4)</v>
      </c>
    </row>
    <row r="53" spans="1:28" s="210" customFormat="1" ht="51">
      <c r="A53" s="165" t="s">
        <v>1635</v>
      </c>
      <c r="B53" s="166" t="s">
        <v>1087</v>
      </c>
      <c r="C53" s="170" t="s">
        <v>1634</v>
      </c>
      <c r="D53" s="213"/>
      <c r="E53" s="166" t="s">
        <v>15900</v>
      </c>
      <c r="F53" s="166" t="s">
        <v>1635</v>
      </c>
      <c r="G53" s="166" t="s">
        <v>12764</v>
      </c>
      <c r="H53" s="167">
        <v>0</v>
      </c>
      <c r="I53" s="168" t="s">
        <v>1633</v>
      </c>
      <c r="J53" s="168" t="s">
        <v>2461</v>
      </c>
      <c r="K53" s="207"/>
      <c r="L53" s="207"/>
      <c r="M53" s="207"/>
      <c r="N53" s="207"/>
      <c r="O53" s="207"/>
      <c r="P53" s="169"/>
      <c r="Q53" s="208"/>
      <c r="R53" s="166" t="s">
        <v>1634</v>
      </c>
      <c r="S53" s="165" t="str">
        <f t="shared" ca="1" si="3"/>
        <v>AE</v>
      </c>
      <c r="T53" s="165" t="str">
        <f ca="1">IF(B53="","",IF(ISERROR(MATCH($J53,[1]SorP!$B$1:$B$6226,0)),"",INDIRECT("'SorP'!$A$"&amp;MATCH($S53&amp;$J53,[1]SorP!C:C,0))))</f>
        <v>AE-DU</v>
      </c>
      <c r="U53" s="185"/>
      <c r="V53" s="209">
        <f>IF(C53="",NA(),IF(OR(C53="Smelter not listed",C53="Smelter not yet identified"),MATCH($B53&amp;$D53,'[1]Smelter Look-up'!$J:$J,0),MATCH($B53&amp;$C53,'[1]Smelter Look-up'!$J:$J,0)))</f>
        <v>82</v>
      </c>
      <c r="X53" s="210">
        <f t="shared" si="0"/>
        <v>0</v>
      </c>
      <c r="AB53" s="211" t="str">
        <f t="shared" si="1"/>
        <v>GoldEmirates Gold DMCC</v>
      </c>
    </row>
    <row r="54" spans="1:28" s="210" customFormat="1" ht="76.5">
      <c r="A54" s="165" t="s">
        <v>1340</v>
      </c>
      <c r="B54" s="166" t="s">
        <v>1087</v>
      </c>
      <c r="C54" s="170" t="s">
        <v>1339</v>
      </c>
      <c r="D54" s="213"/>
      <c r="E54" s="166" t="s">
        <v>15923</v>
      </c>
      <c r="F54" s="166" t="s">
        <v>1340</v>
      </c>
      <c r="G54" s="166" t="s">
        <v>12764</v>
      </c>
      <c r="H54" s="167">
        <v>0</v>
      </c>
      <c r="I54" s="168" t="s">
        <v>1627</v>
      </c>
      <c r="J54" s="168" t="s">
        <v>1628</v>
      </c>
      <c r="K54" s="207"/>
      <c r="L54" s="207"/>
      <c r="M54" s="207"/>
      <c r="N54" s="207"/>
      <c r="O54" s="207"/>
      <c r="P54" s="169"/>
      <c r="Q54" s="208"/>
      <c r="R54" s="166" t="s">
        <v>1339</v>
      </c>
      <c r="S54" s="165" t="str">
        <f t="shared" ca="1" si="3"/>
        <v>ZW</v>
      </c>
      <c r="T54" s="165" t="str">
        <f ca="1">IF(B54="","",IF(ISERROR(MATCH($J54,[1]SorP!$B$1:$B$6226,0)),"",INDIRECT("'SorP'!$A$"&amp;MATCH($S54&amp;$J54,[1]SorP!C:C,0))))</f>
        <v>ZA-NC</v>
      </c>
      <c r="U54" s="185"/>
      <c r="V54" s="209">
        <f>IF(C54="",NA(),IF(OR(C54="Smelter not listed",C54="Smelter not yet identified"),MATCH($B54&amp;$D54,'[1]Smelter Look-up'!$J:$J,0),MATCH($B54&amp;$C54,'[1]Smelter Look-up'!$J:$J,0)))</f>
        <v>84</v>
      </c>
      <c r="X54" s="210">
        <f t="shared" si="0"/>
        <v>0</v>
      </c>
      <c r="AB54" s="211" t="str">
        <f t="shared" si="1"/>
        <v>GoldFidelity Printers and Refiners Ltd.</v>
      </c>
    </row>
    <row r="55" spans="1:28" s="210" customFormat="1" ht="51">
      <c r="A55" s="165" t="s">
        <v>13276</v>
      </c>
      <c r="B55" s="166" t="s">
        <v>1087</v>
      </c>
      <c r="C55" s="170" t="s">
        <v>13275</v>
      </c>
      <c r="D55" s="213"/>
      <c r="E55" s="166" t="s">
        <v>15900</v>
      </c>
      <c r="F55" s="166" t="s">
        <v>13276</v>
      </c>
      <c r="G55" s="166" t="s">
        <v>12764</v>
      </c>
      <c r="H55" s="167">
        <v>0</v>
      </c>
      <c r="I55" s="168" t="s">
        <v>13309</v>
      </c>
      <c r="J55" s="168" t="s">
        <v>2459</v>
      </c>
      <c r="K55" s="207"/>
      <c r="L55" s="207"/>
      <c r="M55" s="207"/>
      <c r="N55" s="207"/>
      <c r="O55" s="207"/>
      <c r="P55" s="169"/>
      <c r="Q55" s="208"/>
      <c r="R55" s="166" t="s">
        <v>13275</v>
      </c>
      <c r="S55" s="165" t="str">
        <f t="shared" ca="1" si="3"/>
        <v>AE</v>
      </c>
      <c r="T55" s="165" t="str">
        <f ca="1">IF(B55="","",IF(ISERROR(MATCH($J55,[1]SorP!$B$1:$B$6226,0)),"",INDIRECT("'SorP'!$A$"&amp;MATCH($S55&amp;$J55,[1]SorP!C:C,0))))</f>
        <v>AE-FU</v>
      </c>
      <c r="U55" s="185"/>
      <c r="V55" s="209">
        <f>IF(C55="",NA(),IF(OR(C55="Smelter not listed",C55="Smelter not yet identified"),MATCH($B55&amp;$D55,'[1]Smelter Look-up'!$J:$J,0),MATCH($B55&amp;$C55,'[1]Smelter Look-up'!$J:$J,0)))</f>
        <v>86</v>
      </c>
      <c r="X55" s="210">
        <f t="shared" si="0"/>
        <v>0</v>
      </c>
      <c r="AB55" s="211" t="str">
        <f t="shared" si="1"/>
        <v>GoldFujairah Gold FZC</v>
      </c>
    </row>
    <row r="56" spans="1:28" s="210" customFormat="1" ht="63.75">
      <c r="A56" s="165" t="s">
        <v>15220</v>
      </c>
      <c r="B56" s="166" t="s">
        <v>1087</v>
      </c>
      <c r="C56" s="170" t="s">
        <v>15219</v>
      </c>
      <c r="D56" s="213"/>
      <c r="E56" s="166" t="s">
        <v>15924</v>
      </c>
      <c r="F56" s="166" t="s">
        <v>15220</v>
      </c>
      <c r="G56" s="166" t="s">
        <v>12764</v>
      </c>
      <c r="H56" s="167">
        <v>0</v>
      </c>
      <c r="I56" s="168" t="s">
        <v>13359</v>
      </c>
      <c r="J56" s="168" t="s">
        <v>9642</v>
      </c>
      <c r="K56" s="207"/>
      <c r="L56" s="207"/>
      <c r="M56" s="207"/>
      <c r="N56" s="207"/>
      <c r="O56" s="207"/>
      <c r="P56" s="169"/>
      <c r="Q56" s="208"/>
      <c r="R56" s="166" t="s">
        <v>15219</v>
      </c>
      <c r="S56" s="165" t="str">
        <f t="shared" ca="1" si="3"/>
        <v>RW</v>
      </c>
      <c r="T56" s="165" t="str">
        <f ca="1">IF(B56="","",IF(ISERROR(MATCH($J56,[1]SorP!$B$1:$B$6226,0)),"",INDIRECT("'SorP'!$A$"&amp;MATCH($S56&amp;$J56,[1]SorP!C:C,0))))</f>
        <v>RU-KO</v>
      </c>
      <c r="U56" s="185"/>
      <c r="V56" s="209">
        <f>IF(C56="",NA(),IF(OR(C56="Smelter not listed",C56="Smelter not yet identified"),MATCH($B56&amp;$D56,'[1]Smelter Look-up'!$J:$J,0),MATCH($B56&amp;$C56,'[1]Smelter Look-up'!$J:$J,0)))</f>
        <v>89</v>
      </c>
      <c r="X56" s="210">
        <f t="shared" si="0"/>
        <v>0</v>
      </c>
      <c r="AB56" s="211" t="str">
        <f t="shared" si="1"/>
        <v>GoldGasabo Gold Refinery Ltd</v>
      </c>
    </row>
    <row r="57" spans="1:28" s="210" customFormat="1" ht="51">
      <c r="A57" s="165" t="s">
        <v>15925</v>
      </c>
      <c r="B57" s="166" t="s">
        <v>1087</v>
      </c>
      <c r="C57" s="170" t="s">
        <v>15926</v>
      </c>
      <c r="D57" s="213"/>
      <c r="E57" s="166" t="s">
        <v>15896</v>
      </c>
      <c r="F57" s="166" t="s">
        <v>15925</v>
      </c>
      <c r="G57" s="166" t="s">
        <v>12764</v>
      </c>
      <c r="H57" s="167" t="s">
        <v>15903</v>
      </c>
      <c r="I57" s="168" t="s">
        <v>15903</v>
      </c>
      <c r="J57" s="168" t="s">
        <v>15903</v>
      </c>
      <c r="K57" s="207"/>
      <c r="L57" s="207"/>
      <c r="M57" s="207"/>
      <c r="N57" s="207"/>
      <c r="O57" s="207"/>
      <c r="P57" s="169"/>
      <c r="Q57" s="208"/>
      <c r="R57" s="166" t="s">
        <v>15903</v>
      </c>
      <c r="S57" s="165" t="str">
        <f t="shared" ca="1" si="3"/>
        <v>Unknown</v>
      </c>
      <c r="T57" s="165" t="str">
        <f ca="1">IF(B57="","",IF(ISERROR(MATCH($J57,[1]SorP!$B$1:$B$6226,0)),"",INDIRECT("'SorP'!$A$"&amp;MATCH($S57&amp;$J57,[1]SorP!C:C,0))))</f>
        <v/>
      </c>
      <c r="U57" s="185"/>
      <c r="V57" s="209" t="e">
        <f>IF(C57="",NA(),IF(OR(C57="Smelter not listed",C57="Smelter not yet identified"),MATCH($B57&amp;$D57,'[1]Smelter Look-up'!$J:$J,0),MATCH($B57&amp;$C57,'[1]Smelter Look-up'!$J:$J,0)))</f>
        <v>#N/A</v>
      </c>
      <c r="X57" s="210">
        <f t="shared" si="0"/>
        <v>0</v>
      </c>
      <c r="AB57" s="211" t="str">
        <f t="shared" si="1"/>
        <v>GoldGeib Refining Corp.</v>
      </c>
    </row>
    <row r="58" spans="1:28" s="210" customFormat="1" ht="38.25">
      <c r="A58" s="165" t="s">
        <v>15156</v>
      </c>
      <c r="B58" s="166" t="s">
        <v>1087</v>
      </c>
      <c r="C58" s="170" t="s">
        <v>15155</v>
      </c>
      <c r="D58" s="213"/>
      <c r="E58" s="166" t="s">
        <v>15927</v>
      </c>
      <c r="F58" s="166" t="s">
        <v>15156</v>
      </c>
      <c r="G58" s="166" t="s">
        <v>12764</v>
      </c>
      <c r="H58" s="167">
        <v>0</v>
      </c>
      <c r="I58" s="168" t="s">
        <v>15157</v>
      </c>
      <c r="J58" s="168" t="s">
        <v>11104</v>
      </c>
      <c r="K58" s="207"/>
      <c r="L58" s="207"/>
      <c r="M58" s="207"/>
      <c r="N58" s="207"/>
      <c r="O58" s="207"/>
      <c r="P58" s="169"/>
      <c r="Q58" s="208"/>
      <c r="R58" s="166" t="s">
        <v>15155</v>
      </c>
      <c r="S58" s="165" t="str">
        <f t="shared" ca="1" si="3"/>
        <v>Unknown</v>
      </c>
      <c r="T58" s="165" t="e">
        <f ca="1">IF(B58="","",IF(ISERROR(MATCH($J58,[1]SorP!$B$1:$B$6226,0)),"",INDIRECT("'SorP'!$A$"&amp;MATCH($S58&amp;$J58,[1]SorP!C:C,0))))</f>
        <v>#N/A</v>
      </c>
      <c r="U58" s="185"/>
      <c r="V58" s="209">
        <f>IF(C58="",NA(),IF(OR(C58="Smelter not listed",C58="Smelter not yet identified"),MATCH($B58&amp;$D58,'[1]Smelter Look-up'!$J:$J,0),MATCH($B58&amp;$C58,'[1]Smelter Look-up'!$J:$J,0)))</f>
        <v>90</v>
      </c>
      <c r="X58" s="210">
        <f t="shared" si="0"/>
        <v>0</v>
      </c>
      <c r="AB58" s="211" t="str">
        <f t="shared" si="1"/>
        <v>GoldGG Refinery Ltd.</v>
      </c>
    </row>
    <row r="59" spans="1:28" s="210" customFormat="1" ht="76.5">
      <c r="A59" s="165" t="s">
        <v>2193</v>
      </c>
      <c r="B59" s="166" t="s">
        <v>1087</v>
      </c>
      <c r="C59" s="170" t="s">
        <v>14850</v>
      </c>
      <c r="D59" s="213"/>
      <c r="E59" s="166" t="s">
        <v>15916</v>
      </c>
      <c r="F59" s="166" t="s">
        <v>2193</v>
      </c>
      <c r="G59" s="166" t="s">
        <v>12764</v>
      </c>
      <c r="H59" s="167">
        <v>0</v>
      </c>
      <c r="I59" s="168" t="s">
        <v>2194</v>
      </c>
      <c r="J59" s="168" t="s">
        <v>14934</v>
      </c>
      <c r="K59" s="207"/>
      <c r="L59" s="207"/>
      <c r="M59" s="207"/>
      <c r="N59" s="207"/>
      <c r="O59" s="207"/>
      <c r="P59" s="169"/>
      <c r="Q59" s="208"/>
      <c r="R59" s="166" t="s">
        <v>14850</v>
      </c>
      <c r="S59" s="165" t="str">
        <f t="shared" ca="1" si="3"/>
        <v>IN</v>
      </c>
      <c r="T59" s="165" t="str">
        <f ca="1">IF(B59="","",IF(ISERROR(MATCH($J59,[1]SorP!$B$1:$B$6226,0)),"",INDIRECT("'SorP'!$A$"&amp;MATCH($S59&amp;$J59,[1]SorP!C:C,0))))</f>
        <v>IL-HA</v>
      </c>
      <c r="U59" s="185"/>
      <c r="V59" s="209">
        <f>IF(C59="",NA(),IF(OR(C59="Smelter not listed",C59="Smelter not yet identified"),MATCH($B59&amp;$D59,'[1]Smelter Look-up'!$J:$J,0),MATCH($B59&amp;$C59,'[1]Smelter Look-up'!$J:$J,0)))</f>
        <v>91</v>
      </c>
      <c r="X59" s="210">
        <f t="shared" si="0"/>
        <v>0</v>
      </c>
      <c r="AB59" s="211" t="str">
        <f t="shared" si="1"/>
        <v>GoldGGC Gujrat Gold Centre Pvt. Ltd.</v>
      </c>
    </row>
    <row r="60" spans="1:28" s="210" customFormat="1" ht="89.25">
      <c r="A60" s="165" t="s">
        <v>643</v>
      </c>
      <c r="B60" s="166" t="s">
        <v>1087</v>
      </c>
      <c r="C60" s="170" t="s">
        <v>15398</v>
      </c>
      <c r="D60" s="213"/>
      <c r="E60" s="166" t="s">
        <v>15911</v>
      </c>
      <c r="F60" s="166" t="s">
        <v>643</v>
      </c>
      <c r="G60" s="166" t="s">
        <v>12764</v>
      </c>
      <c r="H60" s="167" t="s">
        <v>15903</v>
      </c>
      <c r="I60" s="168" t="s">
        <v>15903</v>
      </c>
      <c r="J60" s="168" t="s">
        <v>15903</v>
      </c>
      <c r="K60" s="207"/>
      <c r="L60" s="207"/>
      <c r="M60" s="207"/>
      <c r="N60" s="207"/>
      <c r="O60" s="207"/>
      <c r="P60" s="169"/>
      <c r="Q60" s="208"/>
      <c r="R60" s="166" t="s">
        <v>15903</v>
      </c>
      <c r="S60" s="165" t="str">
        <f t="shared" ca="1" si="3"/>
        <v>CA</v>
      </c>
      <c r="T60" s="165" t="str">
        <f ca="1">IF(B60="","",IF(ISERROR(MATCH($J60,[1]SorP!$B$1:$B$6226,0)),"",INDIRECT("'SorP'!$A$"&amp;MATCH($S60&amp;$J60,[1]SorP!C:C,0))))</f>
        <v/>
      </c>
      <c r="U60" s="185"/>
      <c r="V60" s="209" t="e">
        <f>IF(C60="",NA(),IF(OR(C60="Smelter not listed",C60="Smelter not yet identified"),MATCH($B60&amp;$D60,'[1]Smelter Look-up'!$J:$J,0),MATCH($B60&amp;$C60,'[1]Smelter Look-up'!$J:$J,0)))</f>
        <v>#N/A</v>
      </c>
      <c r="X60" s="210">
        <f t="shared" si="0"/>
        <v>0</v>
      </c>
      <c r="AB60" s="211" t="str">
        <f t="shared" si="1"/>
        <v>GoldGlencore Canada Corporation - CCR Refinery</v>
      </c>
    </row>
    <row r="61" spans="1:28" s="210" customFormat="1" ht="63.75">
      <c r="A61" s="165" t="s">
        <v>14852</v>
      </c>
      <c r="B61" s="166" t="s">
        <v>1087</v>
      </c>
      <c r="C61" s="170" t="s">
        <v>14851</v>
      </c>
      <c r="D61" s="213"/>
      <c r="E61" s="166" t="s">
        <v>15928</v>
      </c>
      <c r="F61" s="166" t="s">
        <v>14852</v>
      </c>
      <c r="G61" s="166" t="s">
        <v>12764</v>
      </c>
      <c r="H61" s="167">
        <v>0</v>
      </c>
      <c r="I61" s="168" t="s">
        <v>14853</v>
      </c>
      <c r="J61" s="168" t="s">
        <v>3832</v>
      </c>
      <c r="K61" s="207"/>
      <c r="L61" s="207"/>
      <c r="M61" s="207"/>
      <c r="N61" s="207"/>
      <c r="O61" s="207"/>
      <c r="P61" s="169"/>
      <c r="Q61" s="208"/>
      <c r="R61" s="166" t="s">
        <v>14851</v>
      </c>
      <c r="S61" s="165" t="str">
        <f t="shared" ca="1" si="3"/>
        <v>CO</v>
      </c>
      <c r="T61" s="165" t="str">
        <f ca="1">IF(B61="","",IF(ISERROR(MATCH($J61,[1]SorP!$B$1:$B$6226,0)),"",INDIRECT("'SorP'!$A$"&amp;MATCH($S61&amp;$J61,[1]SorP!C:C,0))))</f>
        <v>CO-ARA</v>
      </c>
      <c r="U61" s="185"/>
      <c r="V61" s="209">
        <f>IF(C61="",NA(),IF(OR(C61="Smelter not listed",C61="Smelter not yet identified"),MATCH($B61&amp;$D61,'[1]Smelter Look-up'!$J:$J,0),MATCH($B61&amp;$C61,'[1]Smelter Look-up'!$J:$J,0)))</f>
        <v>92</v>
      </c>
      <c r="X61" s="210">
        <f t="shared" si="0"/>
        <v>0</v>
      </c>
      <c r="AB61" s="211" t="str">
        <f t="shared" si="1"/>
        <v>GoldGold by Gold Colombia</v>
      </c>
    </row>
    <row r="62" spans="1:28" s="210" customFormat="1" ht="38.25">
      <c r="A62" s="165" t="s">
        <v>13344</v>
      </c>
      <c r="B62" s="166" t="s">
        <v>1087</v>
      </c>
      <c r="C62" s="170" t="s">
        <v>13325</v>
      </c>
      <c r="D62" s="213"/>
      <c r="E62" s="166" t="s">
        <v>15929</v>
      </c>
      <c r="F62" s="166" t="s">
        <v>13344</v>
      </c>
      <c r="G62" s="166" t="s">
        <v>12764</v>
      </c>
      <c r="H62" s="167">
        <v>0</v>
      </c>
      <c r="I62" s="168" t="s">
        <v>13508</v>
      </c>
      <c r="J62" s="168" t="s">
        <v>5424</v>
      </c>
      <c r="K62" s="207"/>
      <c r="L62" s="207"/>
      <c r="M62" s="207"/>
      <c r="N62" s="207"/>
      <c r="O62" s="207"/>
      <c r="P62" s="169"/>
      <c r="Q62" s="208"/>
      <c r="R62" s="166" t="s">
        <v>13325</v>
      </c>
      <c r="S62" s="165" t="str">
        <f t="shared" ca="1" si="3"/>
        <v>GH</v>
      </c>
      <c r="T62" s="165" t="str">
        <f ca="1">IF(B62="","",IF(ISERROR(MATCH($J62,[1]SorP!$B$1:$B$6226,0)),"",INDIRECT("'SorP'!$A$"&amp;MATCH($S62&amp;$J62,[1]SorP!C:C,0))))</f>
        <v>GD-04</v>
      </c>
      <c r="U62" s="185"/>
      <c r="V62" s="209">
        <f>IF(C62="",NA(),IF(OR(C62="Smelter not listed",C62="Smelter not yet identified"),MATCH($B62&amp;$D62,'[1]Smelter Look-up'!$J:$J,0),MATCH($B62&amp;$C62,'[1]Smelter Look-up'!$J:$J,0)))</f>
        <v>93</v>
      </c>
      <c r="X62" s="210">
        <f t="shared" si="0"/>
        <v>0</v>
      </c>
      <c r="AB62" s="211" t="str">
        <f t="shared" si="1"/>
        <v>GoldGold Coast Refinery</v>
      </c>
    </row>
    <row r="63" spans="1:28" s="210" customFormat="1" ht="89.25">
      <c r="A63" s="165" t="s">
        <v>713</v>
      </c>
      <c r="B63" s="166" t="s">
        <v>1087</v>
      </c>
      <c r="C63" s="170" t="s">
        <v>15374</v>
      </c>
      <c r="D63" s="213"/>
      <c r="E63" s="166" t="s">
        <v>15895</v>
      </c>
      <c r="F63" s="166" t="s">
        <v>713</v>
      </c>
      <c r="G63" s="166" t="s">
        <v>12764</v>
      </c>
      <c r="H63" s="167" t="s">
        <v>15903</v>
      </c>
      <c r="I63" s="168" t="s">
        <v>15903</v>
      </c>
      <c r="J63" s="168" t="s">
        <v>15903</v>
      </c>
      <c r="K63" s="207"/>
      <c r="L63" s="207"/>
      <c r="M63" s="207"/>
      <c r="N63" s="207"/>
      <c r="O63" s="207"/>
      <c r="P63" s="169"/>
      <c r="Q63" s="208"/>
      <c r="R63" s="166" t="s">
        <v>15903</v>
      </c>
      <c r="S63" s="165" t="str">
        <f t="shared" ca="1" si="3"/>
        <v>AU</v>
      </c>
      <c r="T63" s="165" t="str">
        <f ca="1">IF(B63="","",IF(ISERROR(MATCH($J63,[1]SorP!$B$1:$B$6226,0)),"",INDIRECT("'SorP'!$A$"&amp;MATCH($S63&amp;$J63,[1]SorP!C:C,0))))</f>
        <v/>
      </c>
      <c r="U63" s="185"/>
      <c r="V63" s="209" t="e">
        <f>IF(C63="",NA(),IF(OR(C63="Smelter not listed",C63="Smelter not yet identified"),MATCH($B63&amp;$D63,'[1]Smelter Look-up'!$J:$J,0),MATCH($B63&amp;$C63,'[1]Smelter Look-up'!$J:$J,0)))</f>
        <v>#N/A</v>
      </c>
      <c r="X63" s="210">
        <f t="shared" si="0"/>
        <v>0</v>
      </c>
      <c r="AB63" s="211" t="str">
        <f t="shared" si="1"/>
        <v>GoldGold Corporation - The Perth Mint</v>
      </c>
    </row>
    <row r="64" spans="1:28" s="210" customFormat="1" ht="89.25">
      <c r="A64" s="165" t="s">
        <v>705</v>
      </c>
      <c r="B64" s="166" t="s">
        <v>1087</v>
      </c>
      <c r="C64" s="170" t="s">
        <v>2122</v>
      </c>
      <c r="D64" s="213"/>
      <c r="E64" s="166" t="s">
        <v>15921</v>
      </c>
      <c r="F64" s="166" t="s">
        <v>705</v>
      </c>
      <c r="G64" s="166" t="s">
        <v>12764</v>
      </c>
      <c r="H64" s="167">
        <v>0</v>
      </c>
      <c r="I64" s="168" t="s">
        <v>1598</v>
      </c>
      <c r="J64" s="168" t="s">
        <v>13124</v>
      </c>
      <c r="K64" s="207"/>
      <c r="L64" s="207"/>
      <c r="M64" s="207"/>
      <c r="N64" s="207"/>
      <c r="O64" s="207"/>
      <c r="P64" s="169"/>
      <c r="Q64" s="208"/>
      <c r="R64" s="166" t="s">
        <v>2122</v>
      </c>
      <c r="S64" s="165" t="str">
        <f t="shared" ca="1" si="3"/>
        <v>CN</v>
      </c>
      <c r="T64" s="165" t="str">
        <f ca="1">IF(B64="","",IF(ISERROR(MATCH($J64,[1]SorP!$B$1:$B$6226,0)),"",INDIRECT("'SorP'!$A$"&amp;MATCH($S64&amp;$J64,[1]SorP!C:C,0))))</f>
        <v>CN-SD</v>
      </c>
      <c r="U64" s="185"/>
      <c r="V64" s="209">
        <f>IF(C64="",NA(),IF(OR(C64="Smelter not listed",C64="Smelter not yet identified"),MATCH($B64&amp;$D64,'[1]Smelter Look-up'!$J:$J,0),MATCH($B64&amp;$C64,'[1]Smelter Look-up'!$J:$J,0)))</f>
        <v>97</v>
      </c>
      <c r="X64" s="210">
        <f t="shared" si="0"/>
        <v>0</v>
      </c>
      <c r="AB64" s="211" t="str">
        <f t="shared" si="1"/>
        <v>GoldGreat Wall Precious Metals Co., Ltd. of CBPM</v>
      </c>
    </row>
    <row r="65" spans="1:28" s="210" customFormat="1" ht="89.25">
      <c r="A65" s="165" t="s">
        <v>15930</v>
      </c>
      <c r="B65" s="166" t="s">
        <v>1087</v>
      </c>
      <c r="C65" s="170" t="s">
        <v>15931</v>
      </c>
      <c r="D65" s="213"/>
      <c r="E65" s="166" t="s">
        <v>15921</v>
      </c>
      <c r="F65" s="166" t="s">
        <v>15930</v>
      </c>
      <c r="G65" s="166" t="s">
        <v>12764</v>
      </c>
      <c r="H65" s="167" t="s">
        <v>15903</v>
      </c>
      <c r="I65" s="168" t="s">
        <v>15903</v>
      </c>
      <c r="J65" s="168" t="s">
        <v>15903</v>
      </c>
      <c r="K65" s="207"/>
      <c r="L65" s="207"/>
      <c r="M65" s="207"/>
      <c r="N65" s="207"/>
      <c r="O65" s="207"/>
      <c r="P65" s="169"/>
      <c r="Q65" s="208"/>
      <c r="R65" s="166" t="s">
        <v>15903</v>
      </c>
      <c r="S65" s="165" t="str">
        <f t="shared" ca="1" si="3"/>
        <v>CN</v>
      </c>
      <c r="T65" s="165" t="str">
        <f ca="1">IF(B65="","",IF(ISERROR(MATCH($J65,[1]SorP!$B$1:$B$6226,0)),"",INDIRECT("'SorP'!$A$"&amp;MATCH($S65&amp;$J65,[1]SorP!C:C,0))))</f>
        <v/>
      </c>
      <c r="U65" s="185"/>
      <c r="V65" s="209" t="e">
        <f>IF(C65="",NA(),IF(OR(C65="Smelter not listed",C65="Smelter not yet identified"),MATCH($B65&amp;$D65,'[1]Smelter Look-up'!$J:$J,0),MATCH($B65&amp;$C65,'[1]Smelter Look-up'!$J:$J,0)))</f>
        <v>#N/A</v>
      </c>
      <c r="X65" s="210">
        <f t="shared" si="0"/>
        <v>0</v>
      </c>
      <c r="AB65" s="211" t="str">
        <f t="shared" si="1"/>
        <v>GoldGuangdong Hua Jian Trade Co., Ltd.</v>
      </c>
    </row>
    <row r="66" spans="1:28" s="210" customFormat="1" ht="63.75">
      <c r="A66" s="165" t="s">
        <v>15932</v>
      </c>
      <c r="B66" s="166" t="s">
        <v>1087</v>
      </c>
      <c r="C66" s="170" t="s">
        <v>15933</v>
      </c>
      <c r="D66" s="213"/>
      <c r="E66" s="166" t="s">
        <v>15921</v>
      </c>
      <c r="F66" s="166" t="s">
        <v>15932</v>
      </c>
      <c r="G66" s="166" t="s">
        <v>12764</v>
      </c>
      <c r="H66" s="167">
        <v>0</v>
      </c>
      <c r="I66" s="168" t="s">
        <v>15934</v>
      </c>
      <c r="J66" s="168" t="s">
        <v>13122</v>
      </c>
      <c r="K66" s="207"/>
      <c r="L66" s="207"/>
      <c r="M66" s="207"/>
      <c r="N66" s="207"/>
      <c r="O66" s="207"/>
      <c r="P66" s="169"/>
      <c r="Q66" s="208"/>
      <c r="R66" s="166" t="s">
        <v>15933</v>
      </c>
      <c r="S66" s="165" t="str">
        <f t="shared" ca="1" si="3"/>
        <v>CN</v>
      </c>
      <c r="T66" s="165" t="str">
        <f ca="1">IF(B66="","",IF(ISERROR(MATCH($J66,[1]SorP!$B$1:$B$6226,0)),"",INDIRECT("'SorP'!$A$"&amp;MATCH($S66&amp;$J66,[1]SorP!C:C,0))))</f>
        <v>CN-GS</v>
      </c>
      <c r="U66" s="185"/>
      <c r="V66" s="209">
        <f>IF(C66="",NA(),IF(OR(C66="Smelter not listed",C66="Smelter not yet identified"),MATCH($B66&amp;$D66,'[1]Smelter Look-up'!$J:$J,0),MATCH($B66&amp;$C66,'[1]Smelter Look-up'!$J:$J,0)))</f>
        <v>99</v>
      </c>
      <c r="X66" s="210">
        <f t="shared" si="0"/>
        <v>0</v>
      </c>
      <c r="AB66" s="211" t="str">
        <f t="shared" si="1"/>
        <v>GoldGuangdong Jinding Gold Limited</v>
      </c>
    </row>
    <row r="67" spans="1:28" s="210" customFormat="1" ht="114.75">
      <c r="A67" s="165" t="s">
        <v>15935</v>
      </c>
      <c r="B67" s="166" t="s">
        <v>1087</v>
      </c>
      <c r="C67" s="170" t="s">
        <v>15936</v>
      </c>
      <c r="D67" s="213"/>
      <c r="E67" s="166" t="s">
        <v>15921</v>
      </c>
      <c r="F67" s="166" t="s">
        <v>15935</v>
      </c>
      <c r="G67" s="166" t="s">
        <v>12764</v>
      </c>
      <c r="H67" s="167" t="s">
        <v>15903</v>
      </c>
      <c r="I67" s="168" t="s">
        <v>15903</v>
      </c>
      <c r="J67" s="168" t="s">
        <v>15903</v>
      </c>
      <c r="K67" s="207"/>
      <c r="L67" s="207"/>
      <c r="M67" s="207"/>
      <c r="N67" s="207"/>
      <c r="O67" s="207"/>
      <c r="P67" s="169"/>
      <c r="Q67" s="208"/>
      <c r="R67" s="166" t="s">
        <v>15903</v>
      </c>
      <c r="S67" s="165" t="str">
        <f t="shared" ca="1" si="3"/>
        <v>CN</v>
      </c>
      <c r="T67" s="165" t="str">
        <f ca="1">IF(B67="","",IF(ISERROR(MATCH($J67,[1]SorP!$B$1:$B$6226,0)),"",INDIRECT("'SorP'!$A$"&amp;MATCH($S67&amp;$J67,[1]SorP!C:C,0))))</f>
        <v/>
      </c>
      <c r="U67" s="185"/>
      <c r="V67" s="209" t="e">
        <f>IF(C67="",NA(),IF(OR(C67="Smelter not listed",C67="Smelter not yet identified"),MATCH($B67&amp;$D67,'[1]Smelter Look-up'!$J:$J,0),MATCH($B67&amp;$C67,'[1]Smelter Look-up'!$J:$J,0)))</f>
        <v>#N/A</v>
      </c>
      <c r="X67" s="210">
        <f t="shared" si="0"/>
        <v>0</v>
      </c>
      <c r="AB67" s="211" t="str">
        <f t="shared" si="1"/>
        <v>GoldGUANGDONG JINXIAN GAOXIN CAI LIAO GONG SI</v>
      </c>
    </row>
    <row r="68" spans="1:28" s="210" customFormat="1" ht="127.5">
      <c r="A68" s="165" t="s">
        <v>15937</v>
      </c>
      <c r="B68" s="166" t="s">
        <v>1087</v>
      </c>
      <c r="C68" s="170" t="s">
        <v>15938</v>
      </c>
      <c r="D68" s="213"/>
      <c r="E68" s="166" t="s">
        <v>15921</v>
      </c>
      <c r="F68" s="166" t="s">
        <v>15937</v>
      </c>
      <c r="G68" s="166" t="s">
        <v>12764</v>
      </c>
      <c r="H68" s="167">
        <v>0</v>
      </c>
      <c r="I68" s="168" t="s">
        <v>1534</v>
      </c>
      <c r="J68" s="168" t="s">
        <v>13118</v>
      </c>
      <c r="K68" s="207"/>
      <c r="L68" s="207"/>
      <c r="M68" s="207"/>
      <c r="N68" s="207"/>
      <c r="O68" s="207"/>
      <c r="P68" s="169"/>
      <c r="Q68" s="208"/>
      <c r="R68" s="166" t="s">
        <v>15938</v>
      </c>
      <c r="S68" s="165" t="str">
        <f t="shared" ca="1" si="3"/>
        <v>CN</v>
      </c>
      <c r="T68" s="165" t="str">
        <f ca="1">IF(B68="","",IF(ISERROR(MATCH($J68,[1]SorP!$B$1:$B$6226,0)),"",INDIRECT("'SorP'!$A$"&amp;MATCH($S68&amp;$J68,[1]SorP!C:C,0))))</f>
        <v>CN-SN</v>
      </c>
      <c r="U68" s="185"/>
      <c r="V68" s="209">
        <f>IF(C68="",NA(),IF(OR(C68="Smelter not listed",C68="Smelter not yet identified"),MATCH($B68&amp;$D68,'[1]Smelter Look-up'!$J:$J,0),MATCH($B68&amp;$C68,'[1]Smelter Look-up'!$J:$J,0)))</f>
        <v>101</v>
      </c>
      <c r="X68" s="210">
        <f t="shared" si="0"/>
        <v>0</v>
      </c>
      <c r="AB68" s="211" t="str">
        <f t="shared" si="1"/>
        <v>GoldGuoda Safina High-Tech Environmental Refinery Co., Ltd.</v>
      </c>
    </row>
    <row r="69" spans="1:28" s="210" customFormat="1" ht="51">
      <c r="A69" s="165" t="s">
        <v>15939</v>
      </c>
      <c r="B69" s="166" t="s">
        <v>1087</v>
      </c>
      <c r="C69" s="170" t="s">
        <v>15940</v>
      </c>
      <c r="D69" s="213"/>
      <c r="E69" s="166" t="s">
        <v>15921</v>
      </c>
      <c r="F69" s="166" t="s">
        <v>15939</v>
      </c>
      <c r="G69" s="166" t="s">
        <v>12764</v>
      </c>
      <c r="H69" s="167" t="s">
        <v>15903</v>
      </c>
      <c r="I69" s="168" t="s">
        <v>15903</v>
      </c>
      <c r="J69" s="168" t="s">
        <v>15903</v>
      </c>
      <c r="K69" s="207"/>
      <c r="L69" s="207"/>
      <c r="M69" s="207"/>
      <c r="N69" s="207"/>
      <c r="O69" s="207"/>
      <c r="P69" s="169"/>
      <c r="Q69" s="208"/>
      <c r="R69" s="166" t="s">
        <v>15903</v>
      </c>
      <c r="S69" s="165" t="str">
        <f t="shared" ref="S69" ca="1" si="4">IF(B69="","",IF(ISERROR(MATCH($E69,CL,0)),"Unknown",INDIRECT("'C'!$A$"&amp;MATCH($E69,CL,0)+1)))</f>
        <v>CN</v>
      </c>
      <c r="T69" s="165" t="str">
        <f ca="1">IF(B69="","",IF(ISERROR(MATCH($J69,[1]SorP!$B$1:$B$6226,0)),"",INDIRECT("'SorP'!$A$"&amp;MATCH($S69&amp;$J69,[1]SorP!C:C,0))))</f>
        <v/>
      </c>
      <c r="U69" s="185"/>
      <c r="V69" s="209" t="e">
        <f>IF(C69="",NA(),IF(OR(C69="Smelter not listed",C69="Smelter not yet identified"),MATCH($B69&amp;$D69,'[1]Smelter Look-up'!$J:$J,0),MATCH($B69&amp;$C69,'[1]Smelter Look-up'!$J:$J,0)))</f>
        <v>#N/A</v>
      </c>
      <c r="X69" s="210">
        <f t="shared" ref="X69:X132" si="5">IF(AND(C69="Smelter not listed",OR(LEN(D69)=0,LEN(E69)=0)),1,0)</f>
        <v>0</v>
      </c>
      <c r="AB69" s="211" t="str">
        <f t="shared" ref="AB69:AB132" si="6">B69&amp;C69</f>
        <v>GoldHang Seng Technology</v>
      </c>
    </row>
    <row r="70" spans="1:28" s="210" customFormat="1" ht="89.25">
      <c r="A70" s="165" t="s">
        <v>380</v>
      </c>
      <c r="B70" s="166" t="s">
        <v>1087</v>
      </c>
      <c r="C70" s="170" t="s">
        <v>379</v>
      </c>
      <c r="D70" s="213"/>
      <c r="E70" s="166" t="s">
        <v>15921</v>
      </c>
      <c r="F70" s="166" t="s">
        <v>380</v>
      </c>
      <c r="G70" s="166" t="s">
        <v>12764</v>
      </c>
      <c r="H70" s="167">
        <v>0</v>
      </c>
      <c r="I70" s="168" t="s">
        <v>1535</v>
      </c>
      <c r="J70" s="168" t="s">
        <v>13114</v>
      </c>
      <c r="K70" s="207"/>
      <c r="L70" s="207"/>
      <c r="M70" s="207"/>
      <c r="N70" s="207"/>
      <c r="O70" s="207"/>
      <c r="P70" s="169"/>
      <c r="Q70" s="208"/>
      <c r="R70" s="166" t="s">
        <v>379</v>
      </c>
      <c r="S70" s="165" t="str">
        <f t="shared" ref="S70:S101" ca="1" si="7">IF(B70="","",IF(ISERROR(MATCH($E70,CL,0)),"Unknown",INDIRECT("'C'!$A$"&amp;MATCH($E70,CL,0)+1)))</f>
        <v>CN</v>
      </c>
      <c r="T70" s="165" t="str">
        <f ca="1">IF(B70="","",IF(ISERROR(MATCH($J70,[1]SorP!$B$1:$B$6226,0)),"",INDIRECT("'SorP'!$A$"&amp;MATCH($S70&amp;$J70,[1]SorP!C:C,0))))</f>
        <v>CN-GX</v>
      </c>
      <c r="U70" s="185"/>
      <c r="V70" s="209">
        <f>IF(C70="",NA(),IF(OR(C70="Smelter not listed",C70="Smelter not yet identified"),MATCH($B70&amp;$D70,'[1]Smelter Look-up'!$J:$J,0),MATCH($B70&amp;$C70,'[1]Smelter Look-up'!$J:$J,0)))</f>
        <v>102</v>
      </c>
      <c r="X70" s="210">
        <f t="shared" si="5"/>
        <v>0</v>
      </c>
      <c r="AB70" s="211" t="str">
        <f t="shared" si="6"/>
        <v>GoldHangzhou Fuchunjiang Smelting Co., Ltd.</v>
      </c>
    </row>
    <row r="71" spans="1:28" s="210" customFormat="1" ht="51">
      <c r="A71" s="165" t="s">
        <v>652</v>
      </c>
      <c r="B71" s="166" t="s">
        <v>1087</v>
      </c>
      <c r="C71" s="170" t="s">
        <v>997</v>
      </c>
      <c r="D71" s="213"/>
      <c r="E71" s="166" t="s">
        <v>15898</v>
      </c>
      <c r="F71" s="166" t="s">
        <v>652</v>
      </c>
      <c r="G71" s="166" t="s">
        <v>12764</v>
      </c>
      <c r="H71" s="167">
        <v>0</v>
      </c>
      <c r="I71" s="168" t="s">
        <v>1498</v>
      </c>
      <c r="J71" s="168" t="s">
        <v>1499</v>
      </c>
      <c r="K71" s="207"/>
      <c r="L71" s="207"/>
      <c r="M71" s="207"/>
      <c r="N71" s="207"/>
      <c r="O71" s="207"/>
      <c r="P71" s="169"/>
      <c r="Q71" s="208"/>
      <c r="R71" s="166" t="s">
        <v>997</v>
      </c>
      <c r="S71" s="165" t="str">
        <f t="shared" ca="1" si="7"/>
        <v>DE</v>
      </c>
      <c r="T71" s="165" t="str">
        <f ca="1">IF(B71="","",IF(ISERROR(MATCH($J71,[1]SorP!$B$1:$B$6226,0)),"",INDIRECT("'SorP'!$A$"&amp;MATCH($S71&amp;$J71,[1]SorP!C:C,0))))</f>
        <v>DE-BY</v>
      </c>
      <c r="U71" s="185"/>
      <c r="V71" s="209">
        <f>IF(C71="",NA(),IF(OR(C71="Smelter not listed",C71="Smelter not yet identified"),MATCH($B71&amp;$D71,'[1]Smelter Look-up'!$J:$J,0),MATCH($B71&amp;$C71,'[1]Smelter Look-up'!$J:$J,0)))</f>
        <v>104</v>
      </c>
      <c r="X71" s="210">
        <f t="shared" si="5"/>
        <v>0</v>
      </c>
      <c r="AB71" s="211" t="str">
        <f t="shared" si="6"/>
        <v>GoldHeimerle + Meule GmbH</v>
      </c>
    </row>
    <row r="72" spans="1:28" s="210" customFormat="1" ht="89.25">
      <c r="A72" s="165" t="s">
        <v>15941</v>
      </c>
      <c r="B72" s="166" t="s">
        <v>1087</v>
      </c>
      <c r="C72" s="170" t="s">
        <v>15942</v>
      </c>
      <c r="D72" s="213"/>
      <c r="E72" s="166" t="s">
        <v>15921</v>
      </c>
      <c r="F72" s="166" t="s">
        <v>15941</v>
      </c>
      <c r="G72" s="166" t="s">
        <v>12764</v>
      </c>
      <c r="H72" s="167" t="s">
        <v>15903</v>
      </c>
      <c r="I72" s="168" t="s">
        <v>15903</v>
      </c>
      <c r="J72" s="168" t="s">
        <v>15903</v>
      </c>
      <c r="K72" s="207"/>
      <c r="L72" s="207"/>
      <c r="M72" s="207"/>
      <c r="N72" s="207"/>
      <c r="O72" s="207"/>
      <c r="P72" s="169"/>
      <c r="Q72" s="208"/>
      <c r="R72" s="166" t="s">
        <v>15903</v>
      </c>
      <c r="S72" s="165" t="str">
        <f t="shared" ca="1" si="7"/>
        <v>CN</v>
      </c>
      <c r="T72" s="165" t="str">
        <f ca="1">IF(B72="","",IF(ISERROR(MATCH($J72,[1]SorP!$B$1:$B$6226,0)),"",INDIRECT("'SorP'!$A$"&amp;MATCH($S72&amp;$J72,[1]SorP!C:C,0))))</f>
        <v/>
      </c>
      <c r="U72" s="185"/>
      <c r="V72" s="209" t="e">
        <f>IF(C72="",NA(),IF(OR(C72="Smelter not listed",C72="Smelter not yet identified"),MATCH($B72&amp;$D72,'[1]Smelter Look-up'!$J:$J,0),MATCH($B72&amp;$C72,'[1]Smelter Look-up'!$J:$J,0)))</f>
        <v>#N/A</v>
      </c>
      <c r="X72" s="210">
        <f t="shared" si="5"/>
        <v>0</v>
      </c>
      <c r="AB72" s="211" t="str">
        <f t="shared" si="6"/>
        <v>GoldHenan Yuguang Gold &amp; Lead Co., Ltd.</v>
      </c>
    </row>
    <row r="73" spans="1:28" s="210" customFormat="1" ht="63.75">
      <c r="A73" s="165" t="s">
        <v>654</v>
      </c>
      <c r="B73" s="166" t="s">
        <v>1087</v>
      </c>
      <c r="C73" s="170" t="s">
        <v>14502</v>
      </c>
      <c r="D73" s="213"/>
      <c r="E73" s="166" t="s">
        <v>15898</v>
      </c>
      <c r="F73" s="166" t="s">
        <v>654</v>
      </c>
      <c r="G73" s="166" t="s">
        <v>12764</v>
      </c>
      <c r="H73" s="167">
        <v>0</v>
      </c>
      <c r="I73" s="168" t="s">
        <v>1537</v>
      </c>
      <c r="J73" s="168" t="s">
        <v>4119</v>
      </c>
      <c r="K73" s="207"/>
      <c r="L73" s="207"/>
      <c r="M73" s="207"/>
      <c r="N73" s="207"/>
      <c r="O73" s="207"/>
      <c r="P73" s="169"/>
      <c r="Q73" s="208"/>
      <c r="R73" s="166" t="s">
        <v>14502</v>
      </c>
      <c r="S73" s="165" t="str">
        <f t="shared" ca="1" si="7"/>
        <v>DE</v>
      </c>
      <c r="T73" s="165" t="str">
        <f ca="1">IF(B73="","",IF(ISERROR(MATCH($J73,[1]SorP!$B$1:$B$6226,0)),"",INDIRECT("'SorP'!$A$"&amp;MATCH($S73&amp;$J73,[1]SorP!C:C,0))))</f>
        <v>DE-HH</v>
      </c>
      <c r="U73" s="185"/>
      <c r="V73" s="209">
        <f>IF(C73="",NA(),IF(OR(C73="Smelter not listed",C73="Smelter not yet identified"),MATCH($B73&amp;$D73,'[1]Smelter Look-up'!$J:$J,0),MATCH($B73&amp;$C73,'[1]Smelter Look-up'!$J:$J,0)))</f>
        <v>108</v>
      </c>
      <c r="X73" s="210">
        <f t="shared" si="5"/>
        <v>0</v>
      </c>
      <c r="AB73" s="211" t="str">
        <f t="shared" si="6"/>
        <v>GoldHeraeus Germany GmbH Co. KG</v>
      </c>
    </row>
    <row r="74" spans="1:28" s="210" customFormat="1" ht="76.5">
      <c r="A74" s="165" t="s">
        <v>653</v>
      </c>
      <c r="B74" s="166" t="s">
        <v>1087</v>
      </c>
      <c r="C74" s="170" t="s">
        <v>2390</v>
      </c>
      <c r="D74" s="213"/>
      <c r="E74" s="166" t="s">
        <v>15943</v>
      </c>
      <c r="F74" s="166" t="s">
        <v>653</v>
      </c>
      <c r="G74" s="166" t="s">
        <v>12764</v>
      </c>
      <c r="H74" s="167">
        <v>0</v>
      </c>
      <c r="I74" s="168" t="s">
        <v>1536</v>
      </c>
      <c r="J74" s="168" t="s">
        <v>15158</v>
      </c>
      <c r="K74" s="207"/>
      <c r="L74" s="207"/>
      <c r="M74" s="207"/>
      <c r="N74" s="207"/>
      <c r="O74" s="207"/>
      <c r="P74" s="169"/>
      <c r="Q74" s="208"/>
      <c r="R74" s="166" t="s">
        <v>2390</v>
      </c>
      <c r="S74" s="165" t="str">
        <f t="shared" ca="1" si="7"/>
        <v>HK</v>
      </c>
      <c r="T74" s="165" t="e">
        <f ca="1">IF(B74="","",IF(ISERROR(MATCH($J74,[1]SorP!$B$1:$B$6226,0)),"",INDIRECT("'SorP'!$A$"&amp;MATCH($S74&amp;$J74,[1]SorP!C:C,0))))</f>
        <v>#N/A</v>
      </c>
      <c r="U74" s="185"/>
      <c r="V74" s="209">
        <f>IF(C74="",NA(),IF(OR(C74="Smelter not listed",C74="Smelter not yet identified"),MATCH($B74&amp;$D74,'[1]Smelter Look-up'!$J:$J,0),MATCH($B74&amp;$C74,'[1]Smelter Look-up'!$J:$J,0)))</f>
        <v>110</v>
      </c>
      <c r="X74" s="210">
        <f t="shared" si="5"/>
        <v>0</v>
      </c>
      <c r="AB74" s="211" t="str">
        <f t="shared" si="6"/>
        <v>GoldHeraeus Metals Hong Kong Ltd.</v>
      </c>
    </row>
    <row r="75" spans="1:28" s="210" customFormat="1" ht="89.25">
      <c r="A75" s="165" t="s">
        <v>15944</v>
      </c>
      <c r="B75" s="166" t="s">
        <v>1087</v>
      </c>
      <c r="C75" s="170" t="s">
        <v>15945</v>
      </c>
      <c r="D75" s="213"/>
      <c r="E75" s="166" t="s">
        <v>15921</v>
      </c>
      <c r="F75" s="166" t="s">
        <v>15944</v>
      </c>
      <c r="G75" s="166" t="s">
        <v>12764</v>
      </c>
      <c r="H75" s="167" t="s">
        <v>15903</v>
      </c>
      <c r="I75" s="168" t="s">
        <v>15903</v>
      </c>
      <c r="J75" s="168" t="s">
        <v>15903</v>
      </c>
      <c r="K75" s="207"/>
      <c r="L75" s="207"/>
      <c r="M75" s="207"/>
      <c r="N75" s="207"/>
      <c r="O75" s="207"/>
      <c r="P75" s="169"/>
      <c r="Q75" s="208"/>
      <c r="R75" s="166" t="s">
        <v>15903</v>
      </c>
      <c r="S75" s="165" t="str">
        <f t="shared" ca="1" si="7"/>
        <v>CN</v>
      </c>
      <c r="T75" s="165" t="str">
        <f ca="1">IF(B75="","",IF(ISERROR(MATCH($J75,[1]SorP!$B$1:$B$6226,0)),"",INDIRECT("'SorP'!$A$"&amp;MATCH($S75&amp;$J75,[1]SorP!C:C,0))))</f>
        <v/>
      </c>
      <c r="U75" s="185"/>
      <c r="V75" s="209" t="e">
        <f>IF(C75="",NA(),IF(OR(C75="Smelter not listed",C75="Smelter not yet identified"),MATCH($B75&amp;$D75,'[1]Smelter Look-up'!$J:$J,0),MATCH($B75&amp;$C75,'[1]Smelter Look-up'!$J:$J,0)))</f>
        <v>#N/A</v>
      </c>
      <c r="X75" s="210">
        <f t="shared" si="5"/>
        <v>0</v>
      </c>
      <c r="AB75" s="211" t="str">
        <f t="shared" si="6"/>
        <v>GoldHetai Gold Mineral Guangdong Co., Ltd.</v>
      </c>
    </row>
    <row r="76" spans="1:28" s="210" customFormat="1" ht="127.5">
      <c r="A76" s="165" t="s">
        <v>15946</v>
      </c>
      <c r="B76" s="166" t="s">
        <v>1087</v>
      </c>
      <c r="C76" s="170" t="s">
        <v>15947</v>
      </c>
      <c r="D76" s="213"/>
      <c r="E76" s="166" t="s">
        <v>15907</v>
      </c>
      <c r="F76" s="166" t="s">
        <v>15946</v>
      </c>
      <c r="G76" s="166" t="s">
        <v>12764</v>
      </c>
      <c r="H76" s="167" t="s">
        <v>15903</v>
      </c>
      <c r="I76" s="168" t="s">
        <v>15903</v>
      </c>
      <c r="J76" s="168" t="s">
        <v>15903</v>
      </c>
      <c r="K76" s="207"/>
      <c r="L76" s="207"/>
      <c r="M76" s="207"/>
      <c r="N76" s="207"/>
      <c r="O76" s="207"/>
      <c r="P76" s="169"/>
      <c r="Q76" s="208"/>
      <c r="R76" s="166" t="s">
        <v>15903</v>
      </c>
      <c r="S76" s="165" t="str">
        <f t="shared" ca="1" si="7"/>
        <v>BR</v>
      </c>
      <c r="T76" s="165" t="str">
        <f ca="1">IF(B76="","",IF(ISERROR(MATCH($J76,[1]SorP!$B$1:$B$6226,0)),"",INDIRECT("'SorP'!$A$"&amp;MATCH($S76&amp;$J76,[1]SorP!C:C,0))))</f>
        <v/>
      </c>
      <c r="U76" s="185"/>
      <c r="V76" s="209" t="e">
        <f>IF(C76="",NA(),IF(OR(C76="Smelter not listed",C76="Smelter not yet identified"),MATCH($B76&amp;$D76,'[1]Smelter Look-up'!$J:$J,0),MATCH($B76&amp;$C76,'[1]Smelter Look-up'!$J:$J,0)))</f>
        <v>#N/A</v>
      </c>
      <c r="X76" s="210">
        <f t="shared" si="5"/>
        <v>0</v>
      </c>
      <c r="AB76" s="211" t="str">
        <f t="shared" si="6"/>
        <v>GoldHouse of Currency of Brazil (Casa da Moeda do Brazil)</v>
      </c>
    </row>
    <row r="77" spans="1:28" s="210" customFormat="1" ht="89.25">
      <c r="A77" s="165" t="s">
        <v>655</v>
      </c>
      <c r="B77" s="166" t="s">
        <v>1087</v>
      </c>
      <c r="C77" s="170" t="s">
        <v>2119</v>
      </c>
      <c r="D77" s="213"/>
      <c r="E77" s="166" t="s">
        <v>15921</v>
      </c>
      <c r="F77" s="166" t="s">
        <v>655</v>
      </c>
      <c r="G77" s="166" t="s">
        <v>12764</v>
      </c>
      <c r="H77" s="167">
        <v>0</v>
      </c>
      <c r="I77" s="168" t="s">
        <v>2044</v>
      </c>
      <c r="J77" s="168" t="s">
        <v>13121</v>
      </c>
      <c r="K77" s="207"/>
      <c r="L77" s="207"/>
      <c r="M77" s="207"/>
      <c r="N77" s="207"/>
      <c r="O77" s="207"/>
      <c r="P77" s="169"/>
      <c r="Q77" s="208"/>
      <c r="R77" s="166" t="s">
        <v>2119</v>
      </c>
      <c r="S77" s="165" t="str">
        <f t="shared" ca="1" si="7"/>
        <v>CN</v>
      </c>
      <c r="T77" s="165" t="str">
        <f ca="1">IF(B77="","",IF(ISERROR(MATCH($J77,[1]SorP!$B$1:$B$6226,0)),"",INDIRECT("'SorP'!$A$"&amp;MATCH($S77&amp;$J77,[1]SorP!C:C,0))))</f>
        <v>CN-JL</v>
      </c>
      <c r="U77" s="185"/>
      <c r="V77" s="209">
        <f>IF(C77="",NA(),IF(OR(C77="Smelter not listed",C77="Smelter not yet identified"),MATCH($B77&amp;$D77,'[1]Smelter Look-up'!$J:$J,0),MATCH($B77&amp;$C77,'[1]Smelter Look-up'!$J:$J,0)))</f>
        <v>112</v>
      </c>
      <c r="X77" s="210">
        <f t="shared" si="5"/>
        <v>0</v>
      </c>
      <c r="AB77" s="211" t="str">
        <f t="shared" si="6"/>
        <v>GoldHunan Chenzhou Mining Co., Ltd.</v>
      </c>
    </row>
    <row r="78" spans="1:28" s="210" customFormat="1" ht="114.75">
      <c r="A78" s="165" t="s">
        <v>12701</v>
      </c>
      <c r="B78" s="166" t="s">
        <v>1087</v>
      </c>
      <c r="C78" s="170" t="s">
        <v>12700</v>
      </c>
      <c r="D78" s="213"/>
      <c r="E78" s="166" t="s">
        <v>15921</v>
      </c>
      <c r="F78" s="166" t="s">
        <v>12701</v>
      </c>
      <c r="G78" s="166" t="s">
        <v>12764</v>
      </c>
      <c r="H78" s="167">
        <v>0</v>
      </c>
      <c r="I78" s="168" t="s">
        <v>1693</v>
      </c>
      <c r="J78" s="168" t="s">
        <v>13121</v>
      </c>
      <c r="K78" s="207"/>
      <c r="L78" s="207"/>
      <c r="M78" s="207"/>
      <c r="N78" s="207"/>
      <c r="O78" s="207"/>
      <c r="P78" s="169"/>
      <c r="Q78" s="208"/>
      <c r="R78" s="166" t="s">
        <v>12700</v>
      </c>
      <c r="S78" s="165" t="str">
        <f t="shared" ca="1" si="7"/>
        <v>CN</v>
      </c>
      <c r="T78" s="165" t="str">
        <f ca="1">IF(B78="","",IF(ISERROR(MATCH($J78,[1]SorP!$B$1:$B$6226,0)),"",INDIRECT("'SorP'!$A$"&amp;MATCH($S78&amp;$J78,[1]SorP!C:C,0))))</f>
        <v>CN-JL</v>
      </c>
      <c r="U78" s="185"/>
      <c r="V78" s="209">
        <f>IF(C78="",NA(),IF(OR(C78="Smelter not listed",C78="Smelter not yet identified"),MATCH($B78&amp;$D78,'[1]Smelter Look-up'!$J:$J,0),MATCH($B78&amp;$C78,'[1]Smelter Look-up'!$J:$J,0)))</f>
        <v>115</v>
      </c>
      <c r="X78" s="210">
        <f t="shared" si="5"/>
        <v>0</v>
      </c>
      <c r="AB78" s="211" t="str">
        <f t="shared" si="6"/>
        <v>GoldHunan Guiyang yinxing Nonferrous Smelting Co., Ltd.</v>
      </c>
    </row>
    <row r="79" spans="1:28" s="210" customFormat="1" ht="89.25">
      <c r="A79" s="165" t="s">
        <v>15948</v>
      </c>
      <c r="B79" s="166" t="s">
        <v>1087</v>
      </c>
      <c r="C79" s="170" t="s">
        <v>15949</v>
      </c>
      <c r="D79" s="213"/>
      <c r="E79" s="166" t="s">
        <v>15921</v>
      </c>
      <c r="F79" s="166" t="s">
        <v>15948</v>
      </c>
      <c r="G79" s="166" t="s">
        <v>12764</v>
      </c>
      <c r="H79" s="167" t="s">
        <v>15903</v>
      </c>
      <c r="I79" s="168" t="s">
        <v>15903</v>
      </c>
      <c r="J79" s="168" t="s">
        <v>15903</v>
      </c>
      <c r="K79" s="207"/>
      <c r="L79" s="207"/>
      <c r="M79" s="207"/>
      <c r="N79" s="207"/>
      <c r="O79" s="207"/>
      <c r="P79" s="169"/>
      <c r="Q79" s="208"/>
      <c r="R79" s="166" t="s">
        <v>15903</v>
      </c>
      <c r="S79" s="165" t="str">
        <f t="shared" ca="1" si="7"/>
        <v>CN</v>
      </c>
      <c r="T79" s="165" t="str">
        <f ca="1">IF(B79="","",IF(ISERROR(MATCH($J79,[1]SorP!$B$1:$B$6226,0)),"",INDIRECT("'SorP'!$A$"&amp;MATCH($S79&amp;$J79,[1]SorP!C:C,0))))</f>
        <v/>
      </c>
      <c r="U79" s="185"/>
      <c r="V79" s="209" t="e">
        <f>IF(C79="",NA(),IF(OR(C79="Smelter not listed",C79="Smelter not yet identified"),MATCH($B79&amp;$D79,'[1]Smelter Look-up'!$J:$J,0),MATCH($B79&amp;$C79,'[1]Smelter Look-up'!$J:$J,0)))</f>
        <v>#N/A</v>
      </c>
      <c r="X79" s="210">
        <f t="shared" si="5"/>
        <v>0</v>
      </c>
      <c r="AB79" s="211" t="str">
        <f t="shared" si="6"/>
        <v>GoldHung Cheong Metal Manufacturing Limited</v>
      </c>
    </row>
    <row r="80" spans="1:28" s="210" customFormat="1" ht="51">
      <c r="A80" s="165" t="s">
        <v>656</v>
      </c>
      <c r="B80" s="166" t="s">
        <v>1087</v>
      </c>
      <c r="C80" s="170" t="s">
        <v>2391</v>
      </c>
      <c r="D80" s="213"/>
      <c r="E80" s="166" t="s">
        <v>1069</v>
      </c>
      <c r="F80" s="166" t="s">
        <v>656</v>
      </c>
      <c r="G80" s="166" t="s">
        <v>12764</v>
      </c>
      <c r="H80" s="167">
        <v>0</v>
      </c>
      <c r="I80" s="168" t="s">
        <v>1539</v>
      </c>
      <c r="J80" s="168" t="s">
        <v>12416</v>
      </c>
      <c r="K80" s="207"/>
      <c r="L80" s="207"/>
      <c r="M80" s="207"/>
      <c r="N80" s="207"/>
      <c r="O80" s="207"/>
      <c r="P80" s="169"/>
      <c r="Q80" s="208"/>
      <c r="R80" s="166" t="s">
        <v>2391</v>
      </c>
      <c r="S80" s="165" t="str">
        <f t="shared" ca="1" si="7"/>
        <v>KR</v>
      </c>
      <c r="T80" s="165" t="str">
        <f ca="1">IF(B80="","",IF(ISERROR(MATCH($J80,[1]SorP!$B$1:$B$6226,0)),"",INDIRECT("'SorP'!$A$"&amp;MATCH($S80&amp;$J80,[1]SorP!C:C,0))))</f>
        <v>KH-18</v>
      </c>
      <c r="U80" s="185"/>
      <c r="V80" s="209">
        <f>IF(C80="",NA(),IF(OR(C80="Smelter not listed",C80="Smelter not yet identified"),MATCH($B80&amp;$D80,'[1]Smelter Look-up'!$J:$J,0),MATCH($B80&amp;$C80,'[1]Smelter Look-up'!$J:$J,0)))</f>
        <v>117</v>
      </c>
      <c r="X80" s="210">
        <f t="shared" si="5"/>
        <v>0</v>
      </c>
      <c r="AB80" s="211" t="str">
        <f t="shared" si="6"/>
        <v>GoldHwaSeong CJ CO., LTD.</v>
      </c>
    </row>
    <row r="81" spans="1:28" s="210" customFormat="1" ht="89.25">
      <c r="A81" s="165" t="s">
        <v>15950</v>
      </c>
      <c r="B81" s="166" t="s">
        <v>1087</v>
      </c>
      <c r="C81" s="170" t="s">
        <v>15951</v>
      </c>
      <c r="D81" s="213"/>
      <c r="E81" s="166" t="s">
        <v>15917</v>
      </c>
      <c r="F81" s="166" t="s">
        <v>15950</v>
      </c>
      <c r="G81" s="166" t="s">
        <v>12764</v>
      </c>
      <c r="H81" s="167" t="s">
        <v>15903</v>
      </c>
      <c r="I81" s="168" t="s">
        <v>15903</v>
      </c>
      <c r="J81" s="168" t="s">
        <v>15903</v>
      </c>
      <c r="K81" s="207"/>
      <c r="L81" s="207"/>
      <c r="M81" s="207"/>
      <c r="N81" s="207"/>
      <c r="O81" s="207"/>
      <c r="P81" s="169"/>
      <c r="Q81" s="208"/>
      <c r="R81" s="166" t="s">
        <v>15903</v>
      </c>
      <c r="S81" s="165" t="str">
        <f t="shared" ca="1" si="7"/>
        <v>ZA</v>
      </c>
      <c r="T81" s="165" t="str">
        <f ca="1">IF(B81="","",IF(ISERROR(MATCH($J81,[1]SorP!$B$1:$B$6226,0)),"",INDIRECT("'SorP'!$A$"&amp;MATCH($S81&amp;$J81,[1]SorP!C:C,0))))</f>
        <v/>
      </c>
      <c r="U81" s="185"/>
      <c r="V81" s="209" t="e">
        <f>IF(C81="",NA(),IF(OR(C81="Smelter not listed",C81="Smelter not yet identified"),MATCH($B81&amp;$D81,'[1]Smelter Look-up'!$J:$J,0),MATCH($B81&amp;$C81,'[1]Smelter Look-up'!$J:$J,0)))</f>
        <v>#N/A</v>
      </c>
      <c r="X81" s="210">
        <f t="shared" si="5"/>
        <v>0</v>
      </c>
      <c r="AB81" s="211" t="str">
        <f t="shared" si="6"/>
        <v>GoldImpala Platinum - Base Metal Refinery (BMR)</v>
      </c>
    </row>
    <row r="82" spans="1:28" s="210" customFormat="1" ht="102">
      <c r="A82" s="165" t="s">
        <v>15161</v>
      </c>
      <c r="B82" s="166" t="s">
        <v>1087</v>
      </c>
      <c r="C82" s="170" t="s">
        <v>15221</v>
      </c>
      <c r="D82" s="213"/>
      <c r="E82" s="166" t="s">
        <v>15917</v>
      </c>
      <c r="F82" s="166" t="s">
        <v>15161</v>
      </c>
      <c r="G82" s="166" t="s">
        <v>12764</v>
      </c>
      <c r="H82" s="167">
        <v>0</v>
      </c>
      <c r="I82" s="168" t="s">
        <v>15159</v>
      </c>
      <c r="J82" s="168" t="s">
        <v>1584</v>
      </c>
      <c r="K82" s="207"/>
      <c r="L82" s="207"/>
      <c r="M82" s="207"/>
      <c r="N82" s="207"/>
      <c r="O82" s="207"/>
      <c r="P82" s="169"/>
      <c r="Q82" s="208"/>
      <c r="R82" s="166" t="s">
        <v>15221</v>
      </c>
      <c r="S82" s="165" t="str">
        <f t="shared" ca="1" si="7"/>
        <v>ZA</v>
      </c>
      <c r="T82" s="165" t="str">
        <f ca="1">IF(B82="","",IF(ISERROR(MATCH($J82,[1]SorP!$B$1:$B$6226,0)),"",INDIRECT("'SorP'!$A$"&amp;MATCH($S82&amp;$J82,[1]SorP!C:C,0))))</f>
        <v>YE-HD</v>
      </c>
      <c r="U82" s="185"/>
      <c r="V82" s="209">
        <f>IF(C82="",NA(),IF(OR(C82="Smelter not listed",C82="Smelter not yet identified"),MATCH($B82&amp;$D82,'[1]Smelter Look-up'!$J:$J,0),MATCH($B82&amp;$C82,'[1]Smelter Look-up'!$J:$J,0)))</f>
        <v>118</v>
      </c>
      <c r="X82" s="210">
        <f t="shared" si="5"/>
        <v>0</v>
      </c>
      <c r="AB82" s="211" t="str">
        <f t="shared" si="6"/>
        <v>GoldImpala Platinum - Platinum Metals Refinery (PMR)</v>
      </c>
    </row>
    <row r="83" spans="1:28" s="210" customFormat="1" ht="89.25">
      <c r="A83" s="165" t="s">
        <v>15952</v>
      </c>
      <c r="B83" s="166" t="s">
        <v>1087</v>
      </c>
      <c r="C83" s="170" t="s">
        <v>15953</v>
      </c>
      <c r="D83" s="213"/>
      <c r="E83" s="166" t="s">
        <v>15917</v>
      </c>
      <c r="F83" s="166" t="s">
        <v>15952</v>
      </c>
      <c r="G83" s="166" t="s">
        <v>12764</v>
      </c>
      <c r="H83" s="167" t="s">
        <v>15903</v>
      </c>
      <c r="I83" s="168" t="s">
        <v>15903</v>
      </c>
      <c r="J83" s="168" t="s">
        <v>15903</v>
      </c>
      <c r="K83" s="207"/>
      <c r="L83" s="207"/>
      <c r="M83" s="207"/>
      <c r="N83" s="207"/>
      <c r="O83" s="207"/>
      <c r="P83" s="169"/>
      <c r="Q83" s="208"/>
      <c r="R83" s="166" t="s">
        <v>15903</v>
      </c>
      <c r="S83" s="165" t="str">
        <f t="shared" ca="1" si="7"/>
        <v>ZA</v>
      </c>
      <c r="T83" s="165" t="str">
        <f ca="1">IF(B83="","",IF(ISERROR(MATCH($J83,[1]SorP!$B$1:$B$6226,0)),"",INDIRECT("'SorP'!$A$"&amp;MATCH($S83&amp;$J83,[1]SorP!C:C,0))))</f>
        <v/>
      </c>
      <c r="U83" s="185"/>
      <c r="V83" s="209" t="e">
        <f>IF(C83="",NA(),IF(OR(C83="Smelter not listed",C83="Smelter not yet identified"),MATCH($B83&amp;$D83,'[1]Smelter Look-up'!$J:$J,0),MATCH($B83&amp;$C83,'[1]Smelter Look-up'!$J:$J,0)))</f>
        <v>#N/A</v>
      </c>
      <c r="X83" s="210">
        <f t="shared" si="5"/>
        <v>0</v>
      </c>
      <c r="AB83" s="211" t="str">
        <f t="shared" si="6"/>
        <v>GoldImpala Platinum - Rustenburg Smelter</v>
      </c>
    </row>
    <row r="84" spans="1:28" s="210" customFormat="1" ht="63.75">
      <c r="A84" s="165" t="s">
        <v>15954</v>
      </c>
      <c r="B84" s="166" t="s">
        <v>1087</v>
      </c>
      <c r="C84" s="170" t="s">
        <v>15955</v>
      </c>
      <c r="D84" s="213"/>
      <c r="E84" s="166" t="s">
        <v>15956</v>
      </c>
      <c r="F84" s="166" t="s">
        <v>15954</v>
      </c>
      <c r="G84" s="166" t="s">
        <v>12764</v>
      </c>
      <c r="H84" s="167">
        <v>0</v>
      </c>
      <c r="I84" s="168" t="s">
        <v>15957</v>
      </c>
      <c r="J84" s="168" t="s">
        <v>3031</v>
      </c>
      <c r="K84" s="207"/>
      <c r="L84" s="207"/>
      <c r="M84" s="207"/>
      <c r="N84" s="207"/>
      <c r="O84" s="207"/>
      <c r="P84" s="169"/>
      <c r="Q84" s="208"/>
      <c r="R84" s="166" t="s">
        <v>15955</v>
      </c>
      <c r="S84" s="165" t="str">
        <f t="shared" ca="1" si="7"/>
        <v>BE</v>
      </c>
      <c r="T84" s="165" t="str">
        <f ca="1">IF(B84="","",IF(ISERROR(MATCH($J84,[1]SorP!$B$1:$B$6226,0)),"",INDIRECT("'SorP'!$A$"&amp;MATCH($S84&amp;$J84,[1]SorP!C:C,0))))</f>
        <v>BE-VAN</v>
      </c>
      <c r="U84" s="185"/>
      <c r="V84" s="209">
        <f>IF(C84="",NA(),IF(OR(C84="Smelter not listed",C84="Smelter not yet identified"),MATCH($B84&amp;$D84,'[1]Smelter Look-up'!$J:$J,0),MATCH($B84&amp;$C84,'[1]Smelter Look-up'!$J:$J,0)))</f>
        <v>120</v>
      </c>
      <c r="X84" s="210">
        <f t="shared" si="5"/>
        <v>0</v>
      </c>
      <c r="AB84" s="211" t="str">
        <f t="shared" si="6"/>
        <v>GoldIndustrial Refining Company</v>
      </c>
    </row>
    <row r="85" spans="1:28" s="210" customFormat="1" ht="153">
      <c r="A85" s="165" t="s">
        <v>657</v>
      </c>
      <c r="B85" s="166" t="s">
        <v>1087</v>
      </c>
      <c r="C85" s="170" t="s">
        <v>2195</v>
      </c>
      <c r="D85" s="213"/>
      <c r="E85" s="166" t="s">
        <v>15921</v>
      </c>
      <c r="F85" s="166" t="s">
        <v>657</v>
      </c>
      <c r="G85" s="166" t="s">
        <v>12764</v>
      </c>
      <c r="H85" s="167">
        <v>0</v>
      </c>
      <c r="I85" s="168" t="s">
        <v>1540</v>
      </c>
      <c r="J85" s="168" t="s">
        <v>13100</v>
      </c>
      <c r="K85" s="207"/>
      <c r="L85" s="207"/>
      <c r="M85" s="207"/>
      <c r="N85" s="207"/>
      <c r="O85" s="207"/>
      <c r="P85" s="169"/>
      <c r="Q85" s="208"/>
      <c r="R85" s="166" t="s">
        <v>2195</v>
      </c>
      <c r="S85" s="165" t="str">
        <f t="shared" ca="1" si="7"/>
        <v>CN</v>
      </c>
      <c r="T85" s="165" t="str">
        <f ca="1">IF(B85="","",IF(ISERROR(MATCH($J85,[1]SorP!$B$1:$B$6226,0)),"",INDIRECT("'SorP'!$A$"&amp;MATCH($S85&amp;$J85,[1]SorP!C:C,0))))</f>
        <v>CN-NX</v>
      </c>
      <c r="U85" s="185"/>
      <c r="V85" s="209">
        <f>IF(C85="",NA(),IF(OR(C85="Smelter not listed",C85="Smelter not yet identified"),MATCH($B85&amp;$D85,'[1]Smelter Look-up'!$J:$J,0),MATCH($B85&amp;$C85,'[1]Smelter Look-up'!$J:$J,0)))</f>
        <v>121</v>
      </c>
      <c r="X85" s="210">
        <f t="shared" si="5"/>
        <v>0</v>
      </c>
      <c r="AB85" s="211" t="str">
        <f t="shared" si="6"/>
        <v>GoldInner Mongolia Qiankun Gold and Silver Refinery Share Co., Ltd.</v>
      </c>
    </row>
    <row r="86" spans="1:28" s="210" customFormat="1" ht="76.5">
      <c r="A86" s="165" t="s">
        <v>13278</v>
      </c>
      <c r="B86" s="166" t="s">
        <v>1087</v>
      </c>
      <c r="C86" s="170" t="s">
        <v>13277</v>
      </c>
      <c r="D86" s="213"/>
      <c r="E86" s="166" t="s">
        <v>15900</v>
      </c>
      <c r="F86" s="166" t="s">
        <v>13278</v>
      </c>
      <c r="G86" s="166" t="s">
        <v>12764</v>
      </c>
      <c r="H86" s="167">
        <v>0</v>
      </c>
      <c r="I86" s="168" t="s">
        <v>1633</v>
      </c>
      <c r="J86" s="168" t="s">
        <v>2461</v>
      </c>
      <c r="K86" s="207"/>
      <c r="L86" s="207"/>
      <c r="M86" s="207"/>
      <c r="N86" s="207"/>
      <c r="O86" s="207"/>
      <c r="P86" s="169"/>
      <c r="Q86" s="208"/>
      <c r="R86" s="166" t="s">
        <v>13277</v>
      </c>
      <c r="S86" s="165" t="str">
        <f t="shared" ca="1" si="7"/>
        <v>AE</v>
      </c>
      <c r="T86" s="165" t="str">
        <f ca="1">IF(B86="","",IF(ISERROR(MATCH($J86,[1]SorP!$B$1:$B$6226,0)),"",INDIRECT("'SorP'!$A$"&amp;MATCH($S86&amp;$J86,[1]SorP!C:C,0))))</f>
        <v>AE-DU</v>
      </c>
      <c r="U86" s="185"/>
      <c r="V86" s="209">
        <f>IF(C86="",NA(),IF(OR(C86="Smelter not listed",C86="Smelter not yet identified"),MATCH($B86&amp;$D86,'[1]Smelter Look-up'!$J:$J,0),MATCH($B86&amp;$C86,'[1]Smelter Look-up'!$J:$J,0)))</f>
        <v>122</v>
      </c>
      <c r="X86" s="210">
        <f t="shared" si="5"/>
        <v>0</v>
      </c>
      <c r="AB86" s="211" t="str">
        <f t="shared" si="6"/>
        <v>GoldInternational Precious Metal Refiners</v>
      </c>
    </row>
    <row r="87" spans="1:28" s="210" customFormat="1" ht="76.5">
      <c r="A87" s="165" t="s">
        <v>658</v>
      </c>
      <c r="B87" s="166" t="s">
        <v>1087</v>
      </c>
      <c r="C87" s="170" t="s">
        <v>1182</v>
      </c>
      <c r="D87" s="213"/>
      <c r="E87" s="166" t="s">
        <v>15899</v>
      </c>
      <c r="F87" s="166" t="s">
        <v>658</v>
      </c>
      <c r="G87" s="166" t="s">
        <v>12764</v>
      </c>
      <c r="H87" s="167">
        <v>0</v>
      </c>
      <c r="I87" s="168" t="s">
        <v>1541</v>
      </c>
      <c r="J87" s="168" t="s">
        <v>1532</v>
      </c>
      <c r="K87" s="207"/>
      <c r="L87" s="207"/>
      <c r="M87" s="207"/>
      <c r="N87" s="207"/>
      <c r="O87" s="207"/>
      <c r="P87" s="169"/>
      <c r="Q87" s="208"/>
      <c r="R87" s="166" t="s">
        <v>1182</v>
      </c>
      <c r="S87" s="165" t="str">
        <f t="shared" ca="1" si="7"/>
        <v>JP</v>
      </c>
      <c r="T87" s="165" t="str">
        <f ca="1">IF(B87="","",IF(ISERROR(MATCH($J87,[1]SorP!$B$1:$B$6226,0)),"",INDIRECT("'SorP'!$A$"&amp;MATCH($S87&amp;$J87,[1]SorP!C:C,0))))</f>
        <v>IT-TE</v>
      </c>
      <c r="U87" s="185"/>
      <c r="V87" s="209">
        <f>IF(C87="",NA(),IF(OR(C87="Smelter not listed",C87="Smelter not yet identified"),MATCH($B87&amp;$D87,'[1]Smelter Look-up'!$J:$J,0),MATCH($B87&amp;$C87,'[1]Smelter Look-up'!$J:$J,0)))</f>
        <v>123</v>
      </c>
      <c r="X87" s="210">
        <f t="shared" si="5"/>
        <v>0</v>
      </c>
      <c r="AB87" s="211" t="str">
        <f t="shared" si="6"/>
        <v>GoldIshifuku Metal Industry Co., Ltd.</v>
      </c>
    </row>
    <row r="88" spans="1:28" s="210" customFormat="1" ht="51">
      <c r="A88" s="165" t="s">
        <v>659</v>
      </c>
      <c r="B88" s="166" t="s">
        <v>1087</v>
      </c>
      <c r="C88" s="170" t="s">
        <v>1189</v>
      </c>
      <c r="D88" s="213"/>
      <c r="E88" s="166" t="s">
        <v>15914</v>
      </c>
      <c r="F88" s="166" t="s">
        <v>659</v>
      </c>
      <c r="G88" s="166" t="s">
        <v>12764</v>
      </c>
      <c r="H88" s="167">
        <v>0</v>
      </c>
      <c r="I88" s="168" t="s">
        <v>15958</v>
      </c>
      <c r="J88" s="168" t="s">
        <v>10828</v>
      </c>
      <c r="K88" s="207"/>
      <c r="L88" s="207"/>
      <c r="M88" s="207"/>
      <c r="N88" s="207"/>
      <c r="O88" s="207"/>
      <c r="P88" s="169"/>
      <c r="Q88" s="208"/>
      <c r="R88" s="166" t="s">
        <v>1189</v>
      </c>
      <c r="S88" s="165" t="str">
        <f t="shared" ca="1" si="7"/>
        <v>Unknown</v>
      </c>
      <c r="T88" s="165" t="e">
        <f ca="1">IF(B88="","",IF(ISERROR(MATCH($J88,[1]SorP!$B$1:$B$6226,0)),"",INDIRECT("'SorP'!$A$"&amp;MATCH($S88&amp;$J88,[1]SorP!C:C,0))))</f>
        <v>#N/A</v>
      </c>
      <c r="U88" s="185"/>
      <c r="V88" s="209">
        <f>IF(C88="",NA(),IF(OR(C88="Smelter not listed",C88="Smelter not yet identified"),MATCH($B88&amp;$D88,'[1]Smelter Look-up'!$J:$J,0),MATCH($B88&amp;$C88,'[1]Smelter Look-up'!$J:$J,0)))</f>
        <v>124</v>
      </c>
      <c r="X88" s="210">
        <f t="shared" si="5"/>
        <v>0</v>
      </c>
      <c r="AB88" s="211" t="str">
        <f t="shared" si="6"/>
        <v>GoldIstanbul Gold Refinery</v>
      </c>
    </row>
    <row r="89" spans="1:28" s="210" customFormat="1" ht="25.5">
      <c r="A89" s="165" t="s">
        <v>2393</v>
      </c>
      <c r="B89" s="166" t="s">
        <v>1087</v>
      </c>
      <c r="C89" s="170" t="s">
        <v>2392</v>
      </c>
      <c r="D89" s="213"/>
      <c r="E89" s="166" t="s">
        <v>15894</v>
      </c>
      <c r="F89" s="166" t="s">
        <v>2393</v>
      </c>
      <c r="G89" s="166" t="s">
        <v>12764</v>
      </c>
      <c r="H89" s="167">
        <v>0</v>
      </c>
      <c r="I89" s="168" t="s">
        <v>1522</v>
      </c>
      <c r="J89" s="168" t="s">
        <v>6296</v>
      </c>
      <c r="K89" s="207"/>
      <c r="L89" s="207"/>
      <c r="M89" s="207"/>
      <c r="N89" s="207"/>
      <c r="O89" s="207"/>
      <c r="P89" s="169"/>
      <c r="Q89" s="208"/>
      <c r="R89" s="166" t="s">
        <v>2392</v>
      </c>
      <c r="S89" s="165" t="str">
        <f t="shared" ca="1" si="7"/>
        <v>IT</v>
      </c>
      <c r="T89" s="165" t="str">
        <f ca="1">IF(B89="","",IF(ISERROR(MATCH($J89,[1]SorP!$B$1:$B$6226,0)),"",INDIRECT("'SorP'!$A$"&amp;MATCH($S89&amp;$J89,[1]SorP!C:C,0))))</f>
        <v>IS-RHH</v>
      </c>
      <c r="U89" s="185"/>
      <c r="V89" s="209">
        <f>IF(C89="",NA(),IF(OR(C89="Smelter not listed",C89="Smelter not yet identified"),MATCH($B89&amp;$D89,'[1]Smelter Look-up'!$J:$J,0),MATCH($B89&amp;$C89,'[1]Smelter Look-up'!$J:$J,0)))</f>
        <v>125</v>
      </c>
      <c r="X89" s="210">
        <f t="shared" si="5"/>
        <v>0</v>
      </c>
      <c r="AB89" s="211" t="str">
        <f t="shared" si="6"/>
        <v>GoldItalpreziosi</v>
      </c>
    </row>
    <row r="90" spans="1:28" s="210" customFormat="1" ht="51">
      <c r="A90" s="165" t="s">
        <v>13345</v>
      </c>
      <c r="B90" s="166" t="s">
        <v>1087</v>
      </c>
      <c r="C90" s="170" t="s">
        <v>13330</v>
      </c>
      <c r="D90" s="213"/>
      <c r="E90" s="166" t="s">
        <v>15916</v>
      </c>
      <c r="F90" s="166" t="s">
        <v>13345</v>
      </c>
      <c r="G90" s="166" t="s">
        <v>12764</v>
      </c>
      <c r="H90" s="167">
        <v>0</v>
      </c>
      <c r="I90" s="168" t="s">
        <v>13357</v>
      </c>
      <c r="J90" s="168" t="s">
        <v>6030</v>
      </c>
      <c r="K90" s="207"/>
      <c r="L90" s="207"/>
      <c r="M90" s="207"/>
      <c r="N90" s="207"/>
      <c r="O90" s="207"/>
      <c r="P90" s="169"/>
      <c r="Q90" s="208"/>
      <c r="R90" s="166" t="s">
        <v>13330</v>
      </c>
      <c r="S90" s="165" t="str">
        <f t="shared" ca="1" si="7"/>
        <v>IN</v>
      </c>
      <c r="T90" s="165" t="str">
        <f ca="1">IF(B90="","",IF(ISERROR(MATCH($J90,[1]SorP!$B$1:$B$6226,0)),"",INDIRECT("'SorP'!$A$"&amp;MATCH($S90&amp;$J90,[1]SorP!C:C,0))))</f>
        <v>IE-U</v>
      </c>
      <c r="U90" s="185"/>
      <c r="V90" s="209">
        <f>IF(C90="",NA(),IF(OR(C90="Smelter not listed",C90="Smelter not yet identified"),MATCH($B90&amp;$D90,'[1]Smelter Look-up'!$J:$J,0),MATCH($B90&amp;$C90,'[1]Smelter Look-up'!$J:$J,0)))</f>
        <v>126</v>
      </c>
      <c r="X90" s="210">
        <f t="shared" si="5"/>
        <v>0</v>
      </c>
      <c r="AB90" s="211" t="str">
        <f t="shared" si="6"/>
        <v>GoldJALAN &amp; Company</v>
      </c>
    </row>
    <row r="91" spans="1:28" s="210" customFormat="1" ht="25.5">
      <c r="A91" s="165" t="s">
        <v>660</v>
      </c>
      <c r="B91" s="166" t="s">
        <v>1087</v>
      </c>
      <c r="C91" s="170" t="s">
        <v>868</v>
      </c>
      <c r="D91" s="213"/>
      <c r="E91" s="166" t="s">
        <v>15899</v>
      </c>
      <c r="F91" s="166" t="s">
        <v>660</v>
      </c>
      <c r="G91" s="166" t="s">
        <v>12764</v>
      </c>
      <c r="H91" s="167">
        <v>0</v>
      </c>
      <c r="I91" s="168" t="s">
        <v>1542</v>
      </c>
      <c r="J91" s="168" t="s">
        <v>1542</v>
      </c>
      <c r="K91" s="207"/>
      <c r="L91" s="207"/>
      <c r="M91" s="207"/>
      <c r="N91" s="207"/>
      <c r="O91" s="207"/>
      <c r="P91" s="169"/>
      <c r="Q91" s="208"/>
      <c r="R91" s="166" t="s">
        <v>868</v>
      </c>
      <c r="S91" s="165" t="str">
        <f t="shared" ca="1" si="7"/>
        <v>JP</v>
      </c>
      <c r="T91" s="165" t="str">
        <f ca="1">IF(B91="","",IF(ISERROR(MATCH($J91,[1]SorP!$B$1:$B$6226,0)),"",INDIRECT("'SorP'!$A$"&amp;MATCH($S91&amp;$J91,[1]SorP!C:C,0))))</f>
        <v>IT-23</v>
      </c>
      <c r="U91" s="185"/>
      <c r="V91" s="209">
        <f>IF(C91="",NA(),IF(OR(C91="Smelter not listed",C91="Smelter not yet identified"),MATCH($B91&amp;$D91,'[1]Smelter Look-up'!$J:$J,0),MATCH($B91&amp;$C91,'[1]Smelter Look-up'!$J:$J,0)))</f>
        <v>127</v>
      </c>
      <c r="X91" s="210">
        <f t="shared" si="5"/>
        <v>0</v>
      </c>
      <c r="AB91" s="211" t="str">
        <f t="shared" si="6"/>
        <v>GoldJapan Mint</v>
      </c>
    </row>
    <row r="92" spans="1:28" s="210" customFormat="1" ht="63.75">
      <c r="A92" s="165" t="s">
        <v>661</v>
      </c>
      <c r="B92" s="166" t="s">
        <v>1087</v>
      </c>
      <c r="C92" s="170" t="s">
        <v>2196</v>
      </c>
      <c r="D92" s="213"/>
      <c r="E92" s="166" t="s">
        <v>15921</v>
      </c>
      <c r="F92" s="166" t="s">
        <v>661</v>
      </c>
      <c r="G92" s="166" t="s">
        <v>12764</v>
      </c>
      <c r="H92" s="167">
        <v>0</v>
      </c>
      <c r="I92" s="168" t="s">
        <v>1543</v>
      </c>
      <c r="J92" s="168" t="s">
        <v>13117</v>
      </c>
      <c r="K92" s="207"/>
      <c r="L92" s="207"/>
      <c r="M92" s="207"/>
      <c r="N92" s="207"/>
      <c r="O92" s="207"/>
      <c r="P92" s="169"/>
      <c r="Q92" s="208"/>
      <c r="R92" s="166" t="s">
        <v>2196</v>
      </c>
      <c r="S92" s="165" t="str">
        <f t="shared" ca="1" si="7"/>
        <v>CN</v>
      </c>
      <c r="T92" s="165" t="str">
        <f ca="1">IF(B92="","",IF(ISERROR(MATCH($J92,[1]SorP!$B$1:$B$6226,0)),"",INDIRECT("'SorP'!$A$"&amp;MATCH($S92&amp;$J92,[1]SorP!C:C,0))))</f>
        <v>CN-LN</v>
      </c>
      <c r="U92" s="185"/>
      <c r="V92" s="209">
        <f>IF(C92="",NA(),IF(OR(C92="Smelter not listed",C92="Smelter not yet identified"),MATCH($B92&amp;$D92,'[1]Smelter Look-up'!$J:$J,0),MATCH($B92&amp;$C92,'[1]Smelter Look-up'!$J:$J,0)))</f>
        <v>129</v>
      </c>
      <c r="X92" s="210">
        <f t="shared" si="5"/>
        <v>0</v>
      </c>
      <c r="AB92" s="211" t="str">
        <f t="shared" si="6"/>
        <v>GoldJiangxi Copper Co., Ltd.</v>
      </c>
    </row>
    <row r="93" spans="1:28" s="210" customFormat="1" ht="63.75">
      <c r="A93" s="165" t="s">
        <v>15959</v>
      </c>
      <c r="B93" s="166" t="s">
        <v>1087</v>
      </c>
      <c r="C93" s="170" t="s">
        <v>15960</v>
      </c>
      <c r="D93" s="213"/>
      <c r="E93" s="166" t="s">
        <v>15921</v>
      </c>
      <c r="F93" s="166" t="s">
        <v>15959</v>
      </c>
      <c r="G93" s="166" t="s">
        <v>12764</v>
      </c>
      <c r="H93" s="167" t="s">
        <v>15903</v>
      </c>
      <c r="I93" s="168" t="s">
        <v>15903</v>
      </c>
      <c r="J93" s="168" t="s">
        <v>15903</v>
      </c>
      <c r="K93" s="207"/>
      <c r="L93" s="207"/>
      <c r="M93" s="207"/>
      <c r="N93" s="207"/>
      <c r="O93" s="207"/>
      <c r="P93" s="169"/>
      <c r="Q93" s="208"/>
      <c r="R93" s="166" t="s">
        <v>15903</v>
      </c>
      <c r="S93" s="165" t="str">
        <f t="shared" ca="1" si="7"/>
        <v>CN</v>
      </c>
      <c r="T93" s="165" t="str">
        <f ca="1">IF(B93="","",IF(ISERROR(MATCH($J93,[1]SorP!$B$1:$B$6226,0)),"",INDIRECT("'SorP'!$A$"&amp;MATCH($S93&amp;$J93,[1]SorP!C:C,0))))</f>
        <v/>
      </c>
      <c r="U93" s="185"/>
      <c r="V93" s="209" t="e">
        <f>IF(C93="",NA(),IF(OR(C93="Smelter not listed",C93="Smelter not yet identified"),MATCH($B93&amp;$D93,'[1]Smelter Look-up'!$J:$J,0),MATCH($B93&amp;$C93,'[1]Smelter Look-up'!$J:$J,0)))</f>
        <v>#N/A</v>
      </c>
      <c r="X93" s="210">
        <f t="shared" si="5"/>
        <v>0</v>
      </c>
      <c r="AB93" s="211" t="str">
        <f t="shared" si="6"/>
        <v>GoldJin Jinyin Refining Co., Ltd.</v>
      </c>
    </row>
    <row r="94" spans="1:28" s="210" customFormat="1" ht="63.75">
      <c r="A94" s="165" t="s">
        <v>15961</v>
      </c>
      <c r="B94" s="166" t="s">
        <v>1087</v>
      </c>
      <c r="C94" s="170" t="s">
        <v>15962</v>
      </c>
      <c r="D94" s="213"/>
      <c r="E94" s="166" t="s">
        <v>15921</v>
      </c>
      <c r="F94" s="166" t="s">
        <v>15961</v>
      </c>
      <c r="G94" s="166" t="s">
        <v>12764</v>
      </c>
      <c r="H94" s="167" t="s">
        <v>15903</v>
      </c>
      <c r="I94" s="168" t="s">
        <v>15903</v>
      </c>
      <c r="J94" s="168" t="s">
        <v>15903</v>
      </c>
      <c r="K94" s="207"/>
      <c r="L94" s="207"/>
      <c r="M94" s="207"/>
      <c r="N94" s="207"/>
      <c r="O94" s="207"/>
      <c r="P94" s="169"/>
      <c r="Q94" s="208"/>
      <c r="R94" s="166" t="s">
        <v>15903</v>
      </c>
      <c r="S94" s="165" t="str">
        <f t="shared" ca="1" si="7"/>
        <v>CN</v>
      </c>
      <c r="T94" s="165" t="str">
        <f ca="1">IF(B94="","",IF(ISERROR(MATCH($J94,[1]SorP!$B$1:$B$6226,0)),"",INDIRECT("'SorP'!$A$"&amp;MATCH($S94&amp;$J94,[1]SorP!C:C,0))))</f>
        <v/>
      </c>
      <c r="U94" s="185"/>
      <c r="V94" s="209" t="e">
        <f>IF(C94="",NA(),IF(OR(C94="Smelter not listed",C94="Smelter not yet identified"),MATCH($B94&amp;$D94,'[1]Smelter Look-up'!$J:$J,0),MATCH($B94&amp;$C94,'[1]Smelter Look-up'!$J:$J,0)))</f>
        <v>#N/A</v>
      </c>
      <c r="X94" s="210">
        <f t="shared" si="5"/>
        <v>0</v>
      </c>
      <c r="AB94" s="211" t="str">
        <f t="shared" si="6"/>
        <v>GoldJinlong Copper Co., Ltd.</v>
      </c>
    </row>
    <row r="95" spans="1:28" s="210" customFormat="1" ht="114.75">
      <c r="A95" s="165" t="s">
        <v>664</v>
      </c>
      <c r="B95" s="166" t="s">
        <v>1087</v>
      </c>
      <c r="C95" s="170" t="s">
        <v>869</v>
      </c>
      <c r="D95" s="213"/>
      <c r="E95" s="166" t="s">
        <v>15963</v>
      </c>
      <c r="F95" s="166" t="s">
        <v>664</v>
      </c>
      <c r="G95" s="166" t="s">
        <v>12764</v>
      </c>
      <c r="H95" s="167">
        <v>0</v>
      </c>
      <c r="I95" s="168" t="s">
        <v>1550</v>
      </c>
      <c r="J95" s="168" t="s">
        <v>9520</v>
      </c>
      <c r="K95" s="207"/>
      <c r="L95" s="207"/>
      <c r="M95" s="207"/>
      <c r="N95" s="207"/>
      <c r="O95" s="207"/>
      <c r="P95" s="169"/>
      <c r="Q95" s="208"/>
      <c r="R95" s="166" t="s">
        <v>869</v>
      </c>
      <c r="S95" s="165" t="str">
        <f t="shared" ca="1" si="7"/>
        <v>RU</v>
      </c>
      <c r="T95" s="165" t="str">
        <f ca="1">IF(B95="","",IF(ISERROR(MATCH($J95,[1]SorP!$B$1:$B$6226,0)),"",INDIRECT("'SorP'!$A$"&amp;MATCH($S95&amp;$J95,[1]SorP!C:C,0))))</f>
        <v>RU-ORL</v>
      </c>
      <c r="U95" s="185"/>
      <c r="V95" s="209">
        <f>IF(C95="",NA(),IF(OR(C95="Smelter not listed",C95="Smelter not yet identified"),MATCH($B95&amp;$D95,'[1]Smelter Look-up'!$J:$J,0),MATCH($B95&amp;$C95,'[1]Smelter Look-up'!$J:$J,0)))</f>
        <v>134</v>
      </c>
      <c r="X95" s="210">
        <f t="shared" si="5"/>
        <v>0</v>
      </c>
      <c r="AB95" s="211" t="str">
        <f t="shared" si="6"/>
        <v>GoldJSC Ekaterinburg Non-Ferrous Metal Processing Plant</v>
      </c>
    </row>
    <row r="96" spans="1:28" s="210" customFormat="1" ht="63.75">
      <c r="A96" s="165" t="s">
        <v>651</v>
      </c>
      <c r="B96" s="166" t="s">
        <v>1087</v>
      </c>
      <c r="C96" s="170" t="s">
        <v>14501</v>
      </c>
      <c r="D96" s="213"/>
      <c r="E96" s="166" t="s">
        <v>15963</v>
      </c>
      <c r="F96" s="166" t="s">
        <v>651</v>
      </c>
      <c r="G96" s="166" t="s">
        <v>12764</v>
      </c>
      <c r="H96" s="167">
        <v>0</v>
      </c>
      <c r="I96" s="168" t="s">
        <v>1533</v>
      </c>
      <c r="J96" s="168" t="s">
        <v>9582</v>
      </c>
      <c r="K96" s="207"/>
      <c r="L96" s="207"/>
      <c r="M96" s="207"/>
      <c r="N96" s="207"/>
      <c r="O96" s="207"/>
      <c r="P96" s="169"/>
      <c r="Q96" s="208"/>
      <c r="R96" s="166" t="s">
        <v>14501</v>
      </c>
      <c r="S96" s="165" t="str">
        <f t="shared" ca="1" si="7"/>
        <v>RU</v>
      </c>
      <c r="T96" s="165" t="str">
        <f ca="1">IF(B96="","",IF(ISERROR(MATCH($J96,[1]SorP!$B$1:$B$6226,0)),"",INDIRECT("'SorP'!$A$"&amp;MATCH($S96&amp;$J96,[1]SorP!C:C,0))))</f>
        <v>RU-KOS</v>
      </c>
      <c r="U96" s="185"/>
      <c r="V96" s="209">
        <f>IF(C96="",NA(),IF(OR(C96="Smelter not listed",C96="Smelter not yet identified"),MATCH($B96&amp;$D96,'[1]Smelter Look-up'!$J:$J,0),MATCH($B96&amp;$C96,'[1]Smelter Look-up'!$J:$J,0)))</f>
        <v>135</v>
      </c>
      <c r="X96" s="210">
        <f t="shared" si="5"/>
        <v>0</v>
      </c>
      <c r="AB96" s="211" t="str">
        <f t="shared" si="6"/>
        <v>GoldJSC Novosibirsk Refinery</v>
      </c>
    </row>
    <row r="97" spans="1:28" s="210" customFormat="1" ht="51">
      <c r="A97" s="165" t="s">
        <v>665</v>
      </c>
      <c r="B97" s="166" t="s">
        <v>1087</v>
      </c>
      <c r="C97" s="170" t="s">
        <v>1359</v>
      </c>
      <c r="D97" s="213"/>
      <c r="E97" s="166" t="s">
        <v>15963</v>
      </c>
      <c r="F97" s="166" t="s">
        <v>665</v>
      </c>
      <c r="G97" s="166" t="s">
        <v>12764</v>
      </c>
      <c r="H97" s="167">
        <v>0</v>
      </c>
      <c r="I97" s="168" t="s">
        <v>1550</v>
      </c>
      <c r="J97" s="168" t="s">
        <v>9520</v>
      </c>
      <c r="K97" s="207"/>
      <c r="L97" s="207"/>
      <c r="M97" s="207"/>
      <c r="N97" s="207"/>
      <c r="O97" s="207"/>
      <c r="P97" s="169"/>
      <c r="Q97" s="208"/>
      <c r="R97" s="166" t="s">
        <v>1359</v>
      </c>
      <c r="S97" s="165" t="str">
        <f t="shared" ca="1" si="7"/>
        <v>RU</v>
      </c>
      <c r="T97" s="165" t="str">
        <f ca="1">IF(B97="","",IF(ISERROR(MATCH($J97,[1]SorP!$B$1:$B$6226,0)),"",INDIRECT("'SorP'!$A$"&amp;MATCH($S97&amp;$J97,[1]SorP!C:C,0))))</f>
        <v>RU-ORL</v>
      </c>
      <c r="U97" s="185"/>
      <c r="V97" s="209">
        <f>IF(C97="",NA(),IF(OR(C97="Smelter not listed",C97="Smelter not yet identified"),MATCH($B97&amp;$D97,'[1]Smelter Look-up'!$J:$J,0),MATCH($B97&amp;$C97,'[1]Smelter Look-up'!$J:$J,0)))</f>
        <v>136</v>
      </c>
      <c r="X97" s="210">
        <f t="shared" si="5"/>
        <v>0</v>
      </c>
      <c r="AB97" s="211" t="str">
        <f t="shared" si="6"/>
        <v>GoldJSC Uralelectromed</v>
      </c>
    </row>
    <row r="98" spans="1:28" s="210" customFormat="1" ht="76.5">
      <c r="A98" s="165" t="s">
        <v>666</v>
      </c>
      <c r="B98" s="166" t="s">
        <v>1087</v>
      </c>
      <c r="C98" s="170" t="s">
        <v>15418</v>
      </c>
      <c r="D98" s="213"/>
      <c r="E98" s="166" t="s">
        <v>15899</v>
      </c>
      <c r="F98" s="166" t="s">
        <v>666</v>
      </c>
      <c r="G98" s="166" t="s">
        <v>12764</v>
      </c>
      <c r="H98" s="167" t="s">
        <v>15903</v>
      </c>
      <c r="I98" s="168" t="s">
        <v>15903</v>
      </c>
      <c r="J98" s="168" t="s">
        <v>15903</v>
      </c>
      <c r="K98" s="207"/>
      <c r="L98" s="207"/>
      <c r="M98" s="207"/>
      <c r="N98" s="207"/>
      <c r="O98" s="207"/>
      <c r="P98" s="169"/>
      <c r="Q98" s="208"/>
      <c r="R98" s="166" t="s">
        <v>15903</v>
      </c>
      <c r="S98" s="165" t="str">
        <f t="shared" ca="1" si="7"/>
        <v>JP</v>
      </c>
      <c r="T98" s="165" t="str">
        <f ca="1">IF(B98="","",IF(ISERROR(MATCH($J98,[1]SorP!$B$1:$B$6226,0)),"",INDIRECT("'SorP'!$A$"&amp;MATCH($S98&amp;$J98,[1]SorP!C:C,0))))</f>
        <v/>
      </c>
      <c r="U98" s="185"/>
      <c r="V98" s="209" t="e">
        <f>IF(C98="",NA(),IF(OR(C98="Smelter not listed",C98="Smelter not yet identified"),MATCH($B98&amp;$D98,'[1]Smelter Look-up'!$J:$J,0),MATCH($B98&amp;$C98,'[1]Smelter Look-up'!$J:$J,0)))</f>
        <v>#N/A</v>
      </c>
      <c r="X98" s="210">
        <f t="shared" si="5"/>
        <v>0</v>
      </c>
      <c r="AB98" s="211" t="str">
        <f t="shared" si="6"/>
        <v>GoldJX Advanced Metals Corporation</v>
      </c>
    </row>
    <row r="99" spans="1:28" s="210" customFormat="1" ht="51">
      <c r="A99" s="165" t="s">
        <v>14504</v>
      </c>
      <c r="B99" s="166" t="s">
        <v>1087</v>
      </c>
      <c r="C99" s="170" t="s">
        <v>14503</v>
      </c>
      <c r="D99" s="213"/>
      <c r="E99" s="166" t="s">
        <v>15964</v>
      </c>
      <c r="F99" s="166" t="s">
        <v>14504</v>
      </c>
      <c r="G99" s="166" t="s">
        <v>12764</v>
      </c>
      <c r="H99" s="167">
        <v>0</v>
      </c>
      <c r="I99" s="168" t="s">
        <v>14548</v>
      </c>
      <c r="J99" s="168" t="s">
        <v>14945</v>
      </c>
      <c r="K99" s="207"/>
      <c r="L99" s="207"/>
      <c r="M99" s="207"/>
      <c r="N99" s="207"/>
      <c r="O99" s="207"/>
      <c r="P99" s="169"/>
      <c r="Q99" s="208"/>
      <c r="R99" s="166" t="s">
        <v>14503</v>
      </c>
      <c r="S99" s="165" t="str">
        <f t="shared" ca="1" si="7"/>
        <v>NO</v>
      </c>
      <c r="T99" s="165" t="str">
        <f ca="1">IF(B99="","",IF(ISERROR(MATCH($J99,[1]SorP!$B$1:$B$6226,0)),"",INDIRECT("'SorP'!$A$"&amp;MATCH($S99&amp;$J99,[1]SorP!C:C,0))))</f>
        <v>NL-FR</v>
      </c>
      <c r="U99" s="185"/>
      <c r="V99" s="209">
        <f>IF(C99="",NA(),IF(OR(C99="Smelter not listed",C99="Smelter not yet identified"),MATCH($B99&amp;$D99,'[1]Smelter Look-up'!$J:$J,0),MATCH($B99&amp;$C99,'[1]Smelter Look-up'!$J:$J,0)))</f>
        <v>138</v>
      </c>
      <c r="X99" s="210">
        <f t="shared" si="5"/>
        <v>0</v>
      </c>
      <c r="AB99" s="211" t="str">
        <f t="shared" si="6"/>
        <v>GoldK.A. Rasmussen</v>
      </c>
    </row>
    <row r="100" spans="1:28" s="210" customFormat="1" ht="51">
      <c r="A100" s="165" t="s">
        <v>15965</v>
      </c>
      <c r="B100" s="166" t="s">
        <v>1087</v>
      </c>
      <c r="C100" s="170" t="s">
        <v>15966</v>
      </c>
      <c r="D100" s="213"/>
      <c r="E100" s="166" t="s">
        <v>15900</v>
      </c>
      <c r="F100" s="166" t="s">
        <v>15965</v>
      </c>
      <c r="G100" s="166" t="s">
        <v>12764</v>
      </c>
      <c r="H100" s="167">
        <v>0</v>
      </c>
      <c r="I100" s="168" t="s">
        <v>1633</v>
      </c>
      <c r="J100" s="168" t="s">
        <v>2461</v>
      </c>
      <c r="K100" s="207"/>
      <c r="L100" s="207"/>
      <c r="M100" s="207"/>
      <c r="N100" s="207"/>
      <c r="O100" s="207"/>
      <c r="P100" s="169"/>
      <c r="Q100" s="208"/>
      <c r="R100" s="166" t="s">
        <v>15966</v>
      </c>
      <c r="S100" s="165" t="str">
        <f t="shared" ca="1" si="7"/>
        <v>AE</v>
      </c>
      <c r="T100" s="165" t="str">
        <f ca="1">IF(B100="","",IF(ISERROR(MATCH($J100,[1]SorP!$B$1:$B$6226,0)),"",INDIRECT("'SorP'!$A$"&amp;MATCH($S100&amp;$J100,[1]SorP!C:C,0))))</f>
        <v>AE-DU</v>
      </c>
      <c r="U100" s="185"/>
      <c r="V100" s="209">
        <f>IF(C100="",NA(),IF(OR(C100="Smelter not listed",C100="Smelter not yet identified"),MATCH($B100&amp;$D100,'[1]Smelter Look-up'!$J:$J,0),MATCH($B100&amp;$C100,'[1]Smelter Look-up'!$J:$J,0)))</f>
        <v>139</v>
      </c>
      <c r="X100" s="210">
        <f t="shared" si="5"/>
        <v>0</v>
      </c>
      <c r="AB100" s="211" t="str">
        <f t="shared" si="6"/>
        <v>GoldKaloti Precious Metals</v>
      </c>
    </row>
    <row r="101" spans="1:28" s="210" customFormat="1" ht="51">
      <c r="A101" s="165" t="s">
        <v>2101</v>
      </c>
      <c r="B101" s="166" t="s">
        <v>1087</v>
      </c>
      <c r="C101" s="170" t="s">
        <v>2100</v>
      </c>
      <c r="D101" s="213"/>
      <c r="E101" s="166" t="s">
        <v>15967</v>
      </c>
      <c r="F101" s="166" t="s">
        <v>2101</v>
      </c>
      <c r="G101" s="166" t="s">
        <v>12764</v>
      </c>
      <c r="H101" s="167">
        <v>0</v>
      </c>
      <c r="I101" s="168" t="s">
        <v>2102</v>
      </c>
      <c r="J101" s="168" t="s">
        <v>6872</v>
      </c>
      <c r="K101" s="207"/>
      <c r="L101" s="207"/>
      <c r="M101" s="207"/>
      <c r="N101" s="207"/>
      <c r="O101" s="207"/>
      <c r="P101" s="169"/>
      <c r="Q101" s="208"/>
      <c r="R101" s="166" t="s">
        <v>2100</v>
      </c>
      <c r="S101" s="165" t="str">
        <f t="shared" ca="1" si="7"/>
        <v>KZ</v>
      </c>
      <c r="T101" s="165" t="str">
        <f ca="1">IF(B101="","",IF(ISERROR(MATCH($J101,[1]SorP!$B$1:$B$6226,0)),"",INDIRECT("'SorP'!$A$"&amp;MATCH($S101&amp;$J101,[1]SorP!C:C,0))))</f>
        <v>KH-8</v>
      </c>
      <c r="U101" s="185"/>
      <c r="V101" s="209">
        <f>IF(C101="",NA(),IF(OR(C101="Smelter not listed",C101="Smelter not yet identified"),MATCH($B101&amp;$D101,'[1]Smelter Look-up'!$J:$J,0),MATCH($B101&amp;$C101,'[1]Smelter Look-up'!$J:$J,0)))</f>
        <v>140</v>
      </c>
      <c r="X101" s="210">
        <f t="shared" si="5"/>
        <v>0</v>
      </c>
      <c r="AB101" s="211" t="str">
        <f t="shared" si="6"/>
        <v>GoldKazakhmys Smelting LLC</v>
      </c>
    </row>
    <row r="102" spans="1:28" s="210" customFormat="1" ht="25.5">
      <c r="A102" s="165" t="s">
        <v>667</v>
      </c>
      <c r="B102" s="166" t="s">
        <v>1087</v>
      </c>
      <c r="C102" s="170" t="s">
        <v>15420</v>
      </c>
      <c r="D102" s="213"/>
      <c r="E102" s="166" t="s">
        <v>15967</v>
      </c>
      <c r="F102" s="166" t="s">
        <v>667</v>
      </c>
      <c r="G102" s="166" t="s">
        <v>12764</v>
      </c>
      <c r="H102" s="167" t="s">
        <v>15903</v>
      </c>
      <c r="I102" s="168" t="s">
        <v>15903</v>
      </c>
      <c r="J102" s="168" t="s">
        <v>15903</v>
      </c>
      <c r="K102" s="207"/>
      <c r="L102" s="207"/>
      <c r="M102" s="207"/>
      <c r="N102" s="207"/>
      <c r="O102" s="207"/>
      <c r="P102" s="169"/>
      <c r="Q102" s="208"/>
      <c r="R102" s="166" t="s">
        <v>15903</v>
      </c>
      <c r="S102" s="165" t="str">
        <f t="shared" ref="S102:S132" ca="1" si="8">IF(B102="","",IF(ISERROR(MATCH($E102,CL,0)),"Unknown",INDIRECT("'C'!$A$"&amp;MATCH($E102,CL,0)+1)))</f>
        <v>KZ</v>
      </c>
      <c r="T102" s="165" t="str">
        <f ca="1">IF(B102="","",IF(ISERROR(MATCH($J102,[1]SorP!$B$1:$B$6226,0)),"",INDIRECT("'SorP'!$A$"&amp;MATCH($S102&amp;$J102,[1]SorP!C:C,0))))</f>
        <v/>
      </c>
      <c r="U102" s="185"/>
      <c r="V102" s="209" t="e">
        <f>IF(C102="",NA(),IF(OR(C102="Smelter not listed",C102="Smelter not yet identified"),MATCH($B102&amp;$D102,'[1]Smelter Look-up'!$J:$J,0),MATCH($B102&amp;$C102,'[1]Smelter Look-up'!$J:$J,0)))</f>
        <v>#N/A</v>
      </c>
      <c r="X102" s="210">
        <f t="shared" si="5"/>
        <v>0</v>
      </c>
      <c r="AB102" s="211" t="str">
        <f t="shared" si="6"/>
        <v>GoldKazzinc Ltd</v>
      </c>
    </row>
    <row r="103" spans="1:28" s="210" customFormat="1" ht="63.75">
      <c r="A103" s="165" t="s">
        <v>669</v>
      </c>
      <c r="B103" s="166" t="s">
        <v>1087</v>
      </c>
      <c r="C103" s="170" t="s">
        <v>668</v>
      </c>
      <c r="D103" s="213"/>
      <c r="E103" s="166" t="s">
        <v>15896</v>
      </c>
      <c r="F103" s="166" t="s">
        <v>669</v>
      </c>
      <c r="G103" s="166" t="s">
        <v>12764</v>
      </c>
      <c r="H103" s="167">
        <v>0</v>
      </c>
      <c r="I103" s="168" t="s">
        <v>15968</v>
      </c>
      <c r="J103" s="168" t="s">
        <v>1546</v>
      </c>
      <c r="K103" s="207"/>
      <c r="L103" s="207"/>
      <c r="M103" s="207"/>
      <c r="N103" s="207"/>
      <c r="O103" s="207"/>
      <c r="P103" s="169"/>
      <c r="Q103" s="208"/>
      <c r="R103" s="166" t="s">
        <v>668</v>
      </c>
      <c r="S103" s="165" t="str">
        <f t="shared" ca="1" si="8"/>
        <v>Unknown</v>
      </c>
      <c r="T103" s="165" t="e">
        <f ca="1">IF(B103="","",IF(ISERROR(MATCH($J103,[1]SorP!$B$1:$B$6226,0)),"",INDIRECT("'SorP'!$A$"&amp;MATCH($S103&amp;$J103,[1]SorP!C:C,0))))</f>
        <v>#N/A</v>
      </c>
      <c r="U103" s="185"/>
      <c r="V103" s="209">
        <f>IF(C103="",NA(),IF(OR(C103="Smelter not listed",C103="Smelter not yet identified"),MATCH($B103&amp;$D103,'[1]Smelter Look-up'!$J:$J,0),MATCH($B103&amp;$C103,'[1]Smelter Look-up'!$J:$J,0)))</f>
        <v>142</v>
      </c>
      <c r="X103" s="210">
        <f t="shared" si="5"/>
        <v>0</v>
      </c>
      <c r="AB103" s="211" t="str">
        <f t="shared" si="6"/>
        <v>GoldKennecott Utah Copper LLC</v>
      </c>
    </row>
    <row r="104" spans="1:28" s="210" customFormat="1" ht="76.5">
      <c r="A104" s="165" t="s">
        <v>1342</v>
      </c>
      <c r="B104" s="166" t="s">
        <v>1087</v>
      </c>
      <c r="C104" s="170" t="s">
        <v>12257</v>
      </c>
      <c r="D104" s="213"/>
      <c r="E104" s="166" t="s">
        <v>15969</v>
      </c>
      <c r="F104" s="166" t="s">
        <v>1342</v>
      </c>
      <c r="G104" s="166" t="s">
        <v>12764</v>
      </c>
      <c r="H104" s="167">
        <v>0</v>
      </c>
      <c r="I104" s="168" t="s">
        <v>1626</v>
      </c>
      <c r="J104" s="168" t="s">
        <v>9073</v>
      </c>
      <c r="K104" s="207"/>
      <c r="L104" s="207"/>
      <c r="M104" s="207"/>
      <c r="N104" s="207"/>
      <c r="O104" s="207"/>
      <c r="P104" s="169"/>
      <c r="Q104" s="208"/>
      <c r="R104" s="166" t="s">
        <v>12257</v>
      </c>
      <c r="S104" s="165" t="str">
        <f t="shared" ca="1" si="8"/>
        <v>PL</v>
      </c>
      <c r="T104" s="165" t="str">
        <f ca="1">IF(B104="","",IF(ISERROR(MATCH($J104,[1]SorP!$B$1:$B$6226,0)),"",INDIRECT("'SorP'!$A$"&amp;MATCH($S104&amp;$J104,[1]SorP!C:C,0))))</f>
        <v>PH-PLW</v>
      </c>
      <c r="U104" s="185"/>
      <c r="V104" s="209">
        <f>IF(C104="",NA(),IF(OR(C104="Smelter not listed",C104="Smelter not yet identified"),MATCH($B104&amp;$D104,'[1]Smelter Look-up'!$J:$J,0),MATCH($B104&amp;$C104,'[1]Smelter Look-up'!$J:$J,0)))</f>
        <v>144</v>
      </c>
      <c r="X104" s="210">
        <f t="shared" si="5"/>
        <v>0</v>
      </c>
      <c r="AB104" s="211" t="str">
        <f t="shared" si="6"/>
        <v>GoldKGHM Polska Miedz Spolka Akcyjna</v>
      </c>
    </row>
    <row r="105" spans="1:28" s="210" customFormat="1" ht="63.75">
      <c r="A105" s="165" t="s">
        <v>670</v>
      </c>
      <c r="B105" s="166" t="s">
        <v>1087</v>
      </c>
      <c r="C105" s="170" t="s">
        <v>2056</v>
      </c>
      <c r="D105" s="213"/>
      <c r="E105" s="166" t="s">
        <v>15899</v>
      </c>
      <c r="F105" s="166" t="s">
        <v>670</v>
      </c>
      <c r="G105" s="166" t="s">
        <v>12764</v>
      </c>
      <c r="H105" s="167">
        <v>0</v>
      </c>
      <c r="I105" s="168" t="s">
        <v>1553</v>
      </c>
      <c r="J105" s="168" t="s">
        <v>1532</v>
      </c>
      <c r="K105" s="207"/>
      <c r="L105" s="207"/>
      <c r="M105" s="207"/>
      <c r="N105" s="207"/>
      <c r="O105" s="207"/>
      <c r="P105" s="169"/>
      <c r="Q105" s="208"/>
      <c r="R105" s="166" t="s">
        <v>2056</v>
      </c>
      <c r="S105" s="165" t="str">
        <f t="shared" ca="1" si="8"/>
        <v>JP</v>
      </c>
      <c r="T105" s="165" t="str">
        <f ca="1">IF(B105="","",IF(ISERROR(MATCH($J105,[1]SorP!$B$1:$B$6226,0)),"",INDIRECT("'SorP'!$A$"&amp;MATCH($S105&amp;$J105,[1]SorP!C:C,0))))</f>
        <v>IT-TE</v>
      </c>
      <c r="U105" s="185"/>
      <c r="V105" s="209">
        <f>IF(C105="",NA(),IF(OR(C105="Smelter not listed",C105="Smelter not yet identified"),MATCH($B105&amp;$D105,'[1]Smelter Look-up'!$J:$J,0),MATCH($B105&amp;$C105,'[1]Smelter Look-up'!$J:$J,0)))</f>
        <v>147</v>
      </c>
      <c r="X105" s="210">
        <f t="shared" si="5"/>
        <v>0</v>
      </c>
      <c r="AB105" s="211" t="str">
        <f t="shared" si="6"/>
        <v>GoldKojima Chemicals Co., Ltd.</v>
      </c>
    </row>
    <row r="106" spans="1:28" s="210" customFormat="1" ht="51">
      <c r="A106" s="165" t="s">
        <v>1639</v>
      </c>
      <c r="B106" s="166" t="s">
        <v>1087</v>
      </c>
      <c r="C106" s="170" t="s">
        <v>2199</v>
      </c>
      <c r="D106" s="213"/>
      <c r="E106" s="166" t="s">
        <v>1069</v>
      </c>
      <c r="F106" s="166" t="s">
        <v>1639</v>
      </c>
      <c r="G106" s="166" t="s">
        <v>12764</v>
      </c>
      <c r="H106" s="167">
        <v>0</v>
      </c>
      <c r="I106" s="168" t="s">
        <v>15163</v>
      </c>
      <c r="J106" s="168" t="s">
        <v>12422</v>
      </c>
      <c r="K106" s="207"/>
      <c r="L106" s="207"/>
      <c r="M106" s="207"/>
      <c r="N106" s="207"/>
      <c r="O106" s="207"/>
      <c r="P106" s="169"/>
      <c r="Q106" s="208"/>
      <c r="R106" s="166" t="s">
        <v>2199</v>
      </c>
      <c r="S106" s="165" t="str">
        <f t="shared" ca="1" si="8"/>
        <v>KR</v>
      </c>
      <c r="T106" s="165" t="str">
        <f ca="1">IF(B106="","",IF(ISERROR(MATCH($J106,[1]SorP!$B$1:$B$6226,0)),"",INDIRECT("'SorP'!$A$"&amp;MATCH($S106&amp;$J106,[1]SorP!C:C,0))))</f>
        <v>KH-15</v>
      </c>
      <c r="U106" s="185"/>
      <c r="V106" s="209">
        <f>IF(C106="",NA(),IF(OR(C106="Smelter not listed",C106="Smelter not yet identified"),MATCH($B106&amp;$D106,'[1]Smelter Look-up'!$J:$J,0),MATCH($B106&amp;$C106,'[1]Smelter Look-up'!$J:$J,0)))</f>
        <v>150</v>
      </c>
      <c r="X106" s="210">
        <f t="shared" si="5"/>
        <v>0</v>
      </c>
      <c r="AB106" s="211" t="str">
        <f t="shared" si="6"/>
        <v>GoldKorea Zinc Co., Ltd.</v>
      </c>
    </row>
    <row r="107" spans="1:28" s="210" customFormat="1" ht="76.5">
      <c r="A107" s="165" t="s">
        <v>15970</v>
      </c>
      <c r="B107" s="166" t="s">
        <v>1087</v>
      </c>
      <c r="C107" s="170" t="s">
        <v>15971</v>
      </c>
      <c r="D107" s="213"/>
      <c r="E107" s="166" t="s">
        <v>15916</v>
      </c>
      <c r="F107" s="166" t="s">
        <v>15970</v>
      </c>
      <c r="G107" s="166" t="s">
        <v>12764</v>
      </c>
      <c r="H107" s="167" t="s">
        <v>15903</v>
      </c>
      <c r="I107" s="168" t="s">
        <v>15903</v>
      </c>
      <c r="J107" s="168" t="s">
        <v>15903</v>
      </c>
      <c r="K107" s="207"/>
      <c r="L107" s="207"/>
      <c r="M107" s="207"/>
      <c r="N107" s="207"/>
      <c r="O107" s="207"/>
      <c r="P107" s="169"/>
      <c r="Q107" s="208"/>
      <c r="R107" s="166" t="s">
        <v>15903</v>
      </c>
      <c r="S107" s="165" t="str">
        <f t="shared" ca="1" si="8"/>
        <v>IN</v>
      </c>
      <c r="T107" s="165" t="str">
        <f ca="1">IF(B107="","",IF(ISERROR(MATCH($J107,[1]SorP!$B$1:$B$6226,0)),"",INDIRECT("'SorP'!$A$"&amp;MATCH($S107&amp;$J107,[1]SorP!C:C,0))))</f>
        <v/>
      </c>
      <c r="U107" s="185"/>
      <c r="V107" s="209" t="e">
        <f>IF(C107="",NA(),IF(OR(C107="Smelter not listed",C107="Smelter not yet identified"),MATCH($B107&amp;$D107,'[1]Smelter Look-up'!$J:$J,0),MATCH($B107&amp;$C107,'[1]Smelter Look-up'!$J:$J,0)))</f>
        <v>#N/A</v>
      </c>
      <c r="X107" s="210">
        <f t="shared" si="5"/>
        <v>0</v>
      </c>
      <c r="AB107" s="211" t="str">
        <f t="shared" si="6"/>
        <v>GoldKP Sanghvi International Pvt Ltd</v>
      </c>
    </row>
    <row r="108" spans="1:28" s="210" customFormat="1" ht="63.75">
      <c r="A108" s="165" t="s">
        <v>13346</v>
      </c>
      <c r="B108" s="166" t="s">
        <v>1087</v>
      </c>
      <c r="C108" s="170" t="s">
        <v>13331</v>
      </c>
      <c r="D108" s="213"/>
      <c r="E108" s="166" t="s">
        <v>15916</v>
      </c>
      <c r="F108" s="166" t="s">
        <v>13346</v>
      </c>
      <c r="G108" s="166" t="s">
        <v>12764</v>
      </c>
      <c r="H108" s="167">
        <v>0</v>
      </c>
      <c r="I108" s="168" t="s">
        <v>13358</v>
      </c>
      <c r="J108" s="168" t="s">
        <v>14944</v>
      </c>
      <c r="K108" s="207"/>
      <c r="L108" s="207"/>
      <c r="M108" s="207"/>
      <c r="N108" s="207"/>
      <c r="O108" s="207"/>
      <c r="P108" s="169"/>
      <c r="Q108" s="208"/>
      <c r="R108" s="166" t="s">
        <v>13331</v>
      </c>
      <c r="S108" s="165" t="str">
        <f t="shared" ca="1" si="8"/>
        <v>IN</v>
      </c>
      <c r="T108" s="165" t="str">
        <f ca="1">IF(B108="","",IF(ISERROR(MATCH($J108,[1]SorP!$B$1:$B$6226,0)),"",INDIRECT("'SorP'!$A$"&amp;MATCH($S108&amp;$J108,[1]SorP!C:C,0))))</f>
        <v>IN-BR</v>
      </c>
      <c r="U108" s="185"/>
      <c r="V108" s="209">
        <f>IF(C108="",NA(),IF(OR(C108="Smelter not listed",C108="Smelter not yet identified"),MATCH($B108&amp;$D108,'[1]Smelter Look-up'!$J:$J,0),MATCH($B108&amp;$C108,'[1]Smelter Look-up'!$J:$J,0)))</f>
        <v>153</v>
      </c>
      <c r="X108" s="210">
        <f t="shared" si="5"/>
        <v>0</v>
      </c>
      <c r="AB108" s="211" t="str">
        <f t="shared" si="6"/>
        <v>GoldKundan Care Products Ltd.</v>
      </c>
    </row>
    <row r="109" spans="1:28" s="210" customFormat="1" ht="38.25">
      <c r="A109" s="165" t="s">
        <v>671</v>
      </c>
      <c r="B109" s="166" t="s">
        <v>1087</v>
      </c>
      <c r="C109" s="170" t="s">
        <v>806</v>
      </c>
      <c r="D109" s="213"/>
      <c r="E109" s="166" t="s">
        <v>15972</v>
      </c>
      <c r="F109" s="166" t="s">
        <v>671</v>
      </c>
      <c r="G109" s="166" t="s">
        <v>12764</v>
      </c>
      <c r="H109" s="167">
        <v>0</v>
      </c>
      <c r="I109" s="168" t="s">
        <v>15973</v>
      </c>
      <c r="J109" s="168" t="s">
        <v>12406</v>
      </c>
      <c r="K109" s="207"/>
      <c r="L109" s="207"/>
      <c r="M109" s="207"/>
      <c r="N109" s="207"/>
      <c r="O109" s="207"/>
      <c r="P109" s="169"/>
      <c r="Q109" s="208"/>
      <c r="R109" s="166" t="s">
        <v>806</v>
      </c>
      <c r="S109" s="165" t="str">
        <f t="shared" ca="1" si="8"/>
        <v>KG</v>
      </c>
      <c r="T109" s="165" t="str">
        <f ca="1">IF(B109="","",IF(ISERROR(MATCH($J109,[1]SorP!$B$1:$B$6226,0)),"",INDIRECT("'SorP'!$A$"&amp;MATCH($S109&amp;$J109,[1]SorP!C:C,0))))</f>
        <v>JP-23</v>
      </c>
      <c r="U109" s="185"/>
      <c r="V109" s="209">
        <f>IF(C109="",NA(),IF(OR(C109="Smelter not listed",C109="Smelter not yet identified"),MATCH($B109&amp;$D109,'[1]Smelter Look-up'!$J:$J,0),MATCH($B109&amp;$C109,'[1]Smelter Look-up'!$J:$J,0)))</f>
        <v>154</v>
      </c>
      <c r="X109" s="210">
        <f t="shared" si="5"/>
        <v>0</v>
      </c>
      <c r="AB109" s="211" t="str">
        <f t="shared" si="6"/>
        <v>GoldKyrgyzaltyn JSC</v>
      </c>
    </row>
    <row r="110" spans="1:28" s="210" customFormat="1" ht="89.25">
      <c r="A110" s="165" t="s">
        <v>2397</v>
      </c>
      <c r="B110" s="166" t="s">
        <v>1087</v>
      </c>
      <c r="C110" s="170" t="s">
        <v>2396</v>
      </c>
      <c r="D110" s="213"/>
      <c r="E110" s="166" t="s">
        <v>15963</v>
      </c>
      <c r="F110" s="166" t="s">
        <v>2397</v>
      </c>
      <c r="G110" s="166" t="s">
        <v>12764</v>
      </c>
      <c r="H110" s="167">
        <v>0</v>
      </c>
      <c r="I110" s="168" t="s">
        <v>11962</v>
      </c>
      <c r="J110" s="168" t="s">
        <v>9527</v>
      </c>
      <c r="K110" s="207"/>
      <c r="L110" s="207"/>
      <c r="M110" s="207"/>
      <c r="N110" s="207"/>
      <c r="O110" s="207"/>
      <c r="P110" s="169"/>
      <c r="Q110" s="208"/>
      <c r="R110" s="166" t="s">
        <v>2396</v>
      </c>
      <c r="S110" s="165" t="str">
        <f t="shared" ca="1" si="8"/>
        <v>RU</v>
      </c>
      <c r="T110" s="165" t="str">
        <f ca="1">IF(B110="","",IF(ISERROR(MATCH($J110,[1]SorP!$B$1:$B$6226,0)),"",INDIRECT("'SorP'!$A$"&amp;MATCH($S110&amp;$J110,[1]SorP!C:C,0))))</f>
        <v>RS-19</v>
      </c>
      <c r="U110" s="185"/>
      <c r="V110" s="209">
        <f>IF(C110="",NA(),IF(OR(C110="Smelter not listed",C110="Smelter not yet identified"),MATCH($B110&amp;$D110,'[1]Smelter Look-up'!$J:$J,0),MATCH($B110&amp;$C110,'[1]Smelter Look-up'!$J:$J,0)))</f>
        <v>155</v>
      </c>
      <c r="X110" s="210">
        <f t="shared" si="5"/>
        <v>0</v>
      </c>
      <c r="AB110" s="211" t="str">
        <f t="shared" si="6"/>
        <v>GoldKyshtym Copper-Electrolytic Plant ZAO</v>
      </c>
    </row>
    <row r="111" spans="1:28" s="210" customFormat="1" ht="63.75">
      <c r="A111" s="165" t="s">
        <v>15974</v>
      </c>
      <c r="B111" s="166" t="s">
        <v>1087</v>
      </c>
      <c r="C111" s="170" t="s">
        <v>15975</v>
      </c>
      <c r="D111" s="213"/>
      <c r="E111" s="166" t="s">
        <v>15976</v>
      </c>
      <c r="F111" s="166" t="s">
        <v>15974</v>
      </c>
      <c r="G111" s="166" t="s">
        <v>12764</v>
      </c>
      <c r="H111" s="167">
        <v>0</v>
      </c>
      <c r="I111" s="168" t="s">
        <v>15977</v>
      </c>
      <c r="J111" s="168" t="s">
        <v>9664</v>
      </c>
      <c r="K111" s="207"/>
      <c r="L111" s="207"/>
      <c r="M111" s="207"/>
      <c r="N111" s="207"/>
      <c r="O111" s="207"/>
      <c r="P111" s="169"/>
      <c r="Q111" s="208"/>
      <c r="R111" s="166" t="s">
        <v>15975</v>
      </c>
      <c r="S111" s="165" t="str">
        <f t="shared" ca="1" si="8"/>
        <v>SA</v>
      </c>
      <c r="T111" s="165" t="str">
        <f ca="1">IF(B111="","",IF(ISERROR(MATCH($J111,[1]SorP!$B$1:$B$6226,0)),"",INDIRECT("'SorP'!$A$"&amp;MATCH($S111&amp;$J111,[1]SorP!C:C,0))))</f>
        <v>RU-UD</v>
      </c>
      <c r="U111" s="185"/>
      <c r="V111" s="209">
        <f>IF(C111="",NA(),IF(OR(C111="Smelter not listed",C111="Smelter not yet identified"),MATCH($B111&amp;$D111,'[1]Smelter Look-up'!$J:$J,0),MATCH($B111&amp;$C111,'[1]Smelter Look-up'!$J:$J,0)))</f>
        <v>158</v>
      </c>
      <c r="X111" s="210">
        <f t="shared" si="5"/>
        <v>0</v>
      </c>
      <c r="AB111" s="211" t="str">
        <f t="shared" si="6"/>
        <v>GoldL'azurde Company For Jewelry</v>
      </c>
    </row>
    <row r="112" spans="1:28" s="210" customFormat="1" ht="63.75">
      <c r="A112" s="165" t="s">
        <v>1343</v>
      </c>
      <c r="B112" s="166" t="s">
        <v>1087</v>
      </c>
      <c r="C112" s="170" t="s">
        <v>2200</v>
      </c>
      <c r="D112" s="213"/>
      <c r="E112" s="166" t="s">
        <v>15921</v>
      </c>
      <c r="F112" s="166" t="s">
        <v>1343</v>
      </c>
      <c r="G112" s="166" t="s">
        <v>12764</v>
      </c>
      <c r="H112" s="167">
        <v>0</v>
      </c>
      <c r="I112" s="168" t="s">
        <v>1555</v>
      </c>
      <c r="J112" s="168" t="s">
        <v>13119</v>
      </c>
      <c r="K112" s="207"/>
      <c r="L112" s="207"/>
      <c r="M112" s="207"/>
      <c r="N112" s="207"/>
      <c r="O112" s="207"/>
      <c r="P112" s="169"/>
      <c r="Q112" s="208"/>
      <c r="R112" s="166" t="s">
        <v>2200</v>
      </c>
      <c r="S112" s="165" t="str">
        <f t="shared" ca="1" si="8"/>
        <v>CN</v>
      </c>
      <c r="T112" s="165" t="str">
        <f ca="1">IF(B112="","",IF(ISERROR(MATCH($J112,[1]SorP!$B$1:$B$6226,0)),"",INDIRECT("'SorP'!$A$"&amp;MATCH($S112&amp;$J112,[1]SorP!C:C,0))))</f>
        <v>CN-HB</v>
      </c>
      <c r="U112" s="185"/>
      <c r="V112" s="209">
        <f>IF(C112="",NA(),IF(OR(C112="Smelter not listed",C112="Smelter not yet identified"),MATCH($B112&amp;$D112,'[1]Smelter Look-up'!$J:$J,0),MATCH($B112&amp;$C112,'[1]Smelter Look-up'!$J:$J,0)))</f>
        <v>160</v>
      </c>
      <c r="X112" s="210">
        <f t="shared" si="5"/>
        <v>0</v>
      </c>
      <c r="AB112" s="211" t="str">
        <f t="shared" si="6"/>
        <v>GoldLingbao Gold Co., Ltd.</v>
      </c>
    </row>
    <row r="113" spans="1:28" s="210" customFormat="1" ht="102">
      <c r="A113" s="165" t="s">
        <v>15978</v>
      </c>
      <c r="B113" s="166" t="s">
        <v>1087</v>
      </c>
      <c r="C113" s="170" t="s">
        <v>15979</v>
      </c>
      <c r="D113" s="213"/>
      <c r="E113" s="166" t="s">
        <v>15921</v>
      </c>
      <c r="F113" s="166" t="s">
        <v>15978</v>
      </c>
      <c r="G113" s="166" t="s">
        <v>12764</v>
      </c>
      <c r="H113" s="167">
        <v>0</v>
      </c>
      <c r="I113" s="168" t="s">
        <v>1555</v>
      </c>
      <c r="J113" s="168" t="s">
        <v>13119</v>
      </c>
      <c r="K113" s="207"/>
      <c r="L113" s="207"/>
      <c r="M113" s="207"/>
      <c r="N113" s="207"/>
      <c r="O113" s="207"/>
      <c r="P113" s="169"/>
      <c r="Q113" s="208"/>
      <c r="R113" s="166" t="s">
        <v>15979</v>
      </c>
      <c r="S113" s="165" t="str">
        <f t="shared" ca="1" si="8"/>
        <v>CN</v>
      </c>
      <c r="T113" s="165" t="str">
        <f ca="1">IF(B113="","",IF(ISERROR(MATCH($J113,[1]SorP!$B$1:$B$6226,0)),"",INDIRECT("'SorP'!$A$"&amp;MATCH($S113&amp;$J113,[1]SorP!C:C,0))))</f>
        <v>CN-HB</v>
      </c>
      <c r="U113" s="185"/>
      <c r="V113" s="209">
        <f>IF(C113="",NA(),IF(OR(C113="Smelter not listed",C113="Smelter not yet identified"),MATCH($B113&amp;$D113,'[1]Smelter Look-up'!$J:$J,0),MATCH($B113&amp;$C113,'[1]Smelter Look-up'!$J:$J,0)))</f>
        <v>161</v>
      </c>
      <c r="X113" s="210">
        <f t="shared" si="5"/>
        <v>0</v>
      </c>
      <c r="AB113" s="211" t="str">
        <f t="shared" si="6"/>
        <v>GoldLingbao Jinyuan Tonghui Refinery Co., Ltd.</v>
      </c>
    </row>
    <row r="114" spans="1:28" s="210" customFormat="1" ht="38.25">
      <c r="A114" s="165" t="s">
        <v>2331</v>
      </c>
      <c r="B114" s="166" t="s">
        <v>1087</v>
      </c>
      <c r="C114" s="170" t="s">
        <v>2330</v>
      </c>
      <c r="D114" s="213"/>
      <c r="E114" s="166" t="s">
        <v>15980</v>
      </c>
      <c r="F114" s="166" t="s">
        <v>2331</v>
      </c>
      <c r="G114" s="166" t="s">
        <v>12764</v>
      </c>
      <c r="H114" s="167">
        <v>0</v>
      </c>
      <c r="I114" s="168" t="s">
        <v>2340</v>
      </c>
      <c r="J114" s="168" t="s">
        <v>2340</v>
      </c>
      <c r="K114" s="207"/>
      <c r="L114" s="207"/>
      <c r="M114" s="207"/>
      <c r="N114" s="207"/>
      <c r="O114" s="207"/>
      <c r="P114" s="169"/>
      <c r="Q114" s="208"/>
      <c r="R114" s="166" t="s">
        <v>2330</v>
      </c>
      <c r="S114" s="165" t="str">
        <f t="shared" ca="1" si="8"/>
        <v>AD</v>
      </c>
      <c r="T114" s="165" t="str">
        <f ca="1">IF(B114="","",IF(ISERROR(MATCH($J114,[1]SorP!$B$1:$B$6226,0)),"",INDIRECT("'SorP'!$A$"&amp;MATCH($S114&amp;$J114,[1]SorP!C:C,0))))</f>
        <v>AD-07</v>
      </c>
      <c r="U114" s="185"/>
      <c r="V114" s="209">
        <f>IF(C114="",NA(),IF(OR(C114="Smelter not listed",C114="Smelter not yet identified"),MATCH($B114&amp;$D114,'[1]Smelter Look-up'!$J:$J,0),MATCH($B114&amp;$C114,'[1]Smelter Look-up'!$J:$J,0)))</f>
        <v>162</v>
      </c>
      <c r="X114" s="210">
        <f t="shared" si="5"/>
        <v>0</v>
      </c>
      <c r="AB114" s="211" t="str">
        <f t="shared" si="6"/>
        <v>GoldL'Orfebre S.A.</v>
      </c>
    </row>
    <row r="115" spans="1:28" s="210" customFormat="1" ht="38.25">
      <c r="A115" s="165" t="s">
        <v>672</v>
      </c>
      <c r="B115" s="166" t="s">
        <v>1087</v>
      </c>
      <c r="C115" s="170" t="s">
        <v>15164</v>
      </c>
      <c r="D115" s="213"/>
      <c r="E115" s="166" t="s">
        <v>1069</v>
      </c>
      <c r="F115" s="166" t="s">
        <v>672</v>
      </c>
      <c r="G115" s="166" t="s">
        <v>12764</v>
      </c>
      <c r="H115" s="167">
        <v>0</v>
      </c>
      <c r="I115" s="168" t="s">
        <v>1556</v>
      </c>
      <c r="J115" s="168" t="s">
        <v>12413</v>
      </c>
      <c r="K115" s="207"/>
      <c r="L115" s="207"/>
      <c r="M115" s="207"/>
      <c r="N115" s="207"/>
      <c r="O115" s="207"/>
      <c r="P115" s="169"/>
      <c r="Q115" s="208"/>
      <c r="R115" s="166" t="s">
        <v>15164</v>
      </c>
      <c r="S115" s="165" t="str">
        <f t="shared" ca="1" si="8"/>
        <v>KR</v>
      </c>
      <c r="T115" s="165" t="str">
        <f ca="1">IF(B115="","",IF(ISERROR(MATCH($J115,[1]SorP!$B$1:$B$6226,0)),"",INDIRECT("'SorP'!$A$"&amp;MATCH($S115&amp;$J115,[1]SorP!C:C,0))))</f>
        <v>KH-18</v>
      </c>
      <c r="U115" s="185"/>
      <c r="V115" s="209">
        <f>IF(C115="",NA(),IF(OR(C115="Smelter not listed",C115="Smelter not yet identified"),MATCH($B115&amp;$D115,'[1]Smelter Look-up'!$J:$J,0),MATCH($B115&amp;$C115,'[1]Smelter Look-up'!$J:$J,0)))</f>
        <v>163</v>
      </c>
      <c r="X115" s="210">
        <f t="shared" si="5"/>
        <v>0</v>
      </c>
      <c r="AB115" s="211" t="str">
        <f t="shared" si="6"/>
        <v>GoldLS MnM Inc.</v>
      </c>
    </row>
    <row r="116" spans="1:28" s="210" customFormat="1" ht="38.25">
      <c r="A116" s="165" t="s">
        <v>2388</v>
      </c>
      <c r="B116" s="166" t="s">
        <v>1087</v>
      </c>
      <c r="C116" s="170" t="s">
        <v>13326</v>
      </c>
      <c r="D116" s="213"/>
      <c r="E116" s="166" t="s">
        <v>1069</v>
      </c>
      <c r="F116" s="166" t="s">
        <v>2388</v>
      </c>
      <c r="G116" s="166" t="s">
        <v>12764</v>
      </c>
      <c r="H116" s="167">
        <v>0</v>
      </c>
      <c r="I116" s="168" t="s">
        <v>2389</v>
      </c>
      <c r="J116" s="168" t="s">
        <v>12412</v>
      </c>
      <c r="K116" s="207"/>
      <c r="L116" s="207"/>
      <c r="M116" s="207"/>
      <c r="N116" s="207"/>
      <c r="O116" s="207"/>
      <c r="P116" s="169"/>
      <c r="Q116" s="208"/>
      <c r="R116" s="166" t="s">
        <v>13326</v>
      </c>
      <c r="S116" s="165" t="str">
        <f t="shared" ca="1" si="8"/>
        <v>KR</v>
      </c>
      <c r="T116" s="165" t="str">
        <f ca="1">IF(B116="","",IF(ISERROR(MATCH($J116,[1]SorP!$B$1:$B$6226,0)),"",INDIRECT("'SorP'!$A$"&amp;MATCH($S116&amp;$J116,[1]SorP!C:C,0))))</f>
        <v>KH-16</v>
      </c>
      <c r="U116" s="185"/>
      <c r="V116" s="209">
        <f>IF(C116="",NA(),IF(OR(C116="Smelter not listed",C116="Smelter not yet identified"),MATCH($B116&amp;$D116,'[1]Smelter Look-up'!$J:$J,0),MATCH($B116&amp;$C116,'[1]Smelter Look-up'!$J:$J,0)))</f>
        <v>164</v>
      </c>
      <c r="X116" s="210">
        <f t="shared" si="5"/>
        <v>0</v>
      </c>
      <c r="AB116" s="211" t="str">
        <f t="shared" si="6"/>
        <v>GoldLT Metal Ltd.</v>
      </c>
    </row>
    <row r="117" spans="1:28" s="210" customFormat="1" ht="102">
      <c r="A117" s="165" t="s">
        <v>674</v>
      </c>
      <c r="B117" s="166" t="s">
        <v>1087</v>
      </c>
      <c r="C117" s="170" t="s">
        <v>1557</v>
      </c>
      <c r="D117" s="213"/>
      <c r="E117" s="166" t="s">
        <v>15921</v>
      </c>
      <c r="F117" s="166" t="s">
        <v>674</v>
      </c>
      <c r="G117" s="166" t="s">
        <v>12764</v>
      </c>
      <c r="H117" s="167">
        <v>0</v>
      </c>
      <c r="I117" s="168" t="s">
        <v>1558</v>
      </c>
      <c r="J117" s="168" t="s">
        <v>13119</v>
      </c>
      <c r="K117" s="207"/>
      <c r="L117" s="207"/>
      <c r="M117" s="207"/>
      <c r="N117" s="207"/>
      <c r="O117" s="207"/>
      <c r="P117" s="169"/>
      <c r="Q117" s="208"/>
      <c r="R117" s="166" t="s">
        <v>1557</v>
      </c>
      <c r="S117" s="165" t="str">
        <f t="shared" ca="1" si="8"/>
        <v>CN</v>
      </c>
      <c r="T117" s="165" t="str">
        <f ca="1">IF(B117="","",IF(ISERROR(MATCH($J117,[1]SorP!$B$1:$B$6226,0)),"",INDIRECT("'SorP'!$A$"&amp;MATCH($S117&amp;$J117,[1]SorP!C:C,0))))</f>
        <v>CN-HB</v>
      </c>
      <c r="U117" s="185"/>
      <c r="V117" s="209">
        <f>IF(C117="",NA(),IF(OR(C117="Smelter not listed",C117="Smelter not yet identified"),MATCH($B117&amp;$D117,'[1]Smelter Look-up'!$J:$J,0),MATCH($B117&amp;$C117,'[1]Smelter Look-up'!$J:$J,0)))</f>
        <v>165</v>
      </c>
      <c r="X117" s="210">
        <f t="shared" si="5"/>
        <v>0</v>
      </c>
      <c r="AB117" s="211" t="str">
        <f t="shared" si="6"/>
        <v>GoldLuoyang Zijin Yinhui Gold Refinery Co., Ltd.</v>
      </c>
    </row>
    <row r="118" spans="1:28" s="210" customFormat="1" ht="38.25">
      <c r="A118" s="165" t="s">
        <v>2399</v>
      </c>
      <c r="B118" s="166" t="s">
        <v>1087</v>
      </c>
      <c r="C118" s="170" t="s">
        <v>2398</v>
      </c>
      <c r="D118" s="213"/>
      <c r="E118" s="166" t="s">
        <v>15907</v>
      </c>
      <c r="F118" s="166" t="s">
        <v>2399</v>
      </c>
      <c r="G118" s="166" t="s">
        <v>12764</v>
      </c>
      <c r="H118" s="167">
        <v>0</v>
      </c>
      <c r="I118" s="168" t="s">
        <v>2400</v>
      </c>
      <c r="J118" s="168" t="s">
        <v>1610</v>
      </c>
      <c r="K118" s="207"/>
      <c r="L118" s="207"/>
      <c r="M118" s="207"/>
      <c r="N118" s="207"/>
      <c r="O118" s="207"/>
      <c r="P118" s="169"/>
      <c r="Q118" s="208"/>
      <c r="R118" s="166" t="s">
        <v>2398</v>
      </c>
      <c r="S118" s="165" t="str">
        <f t="shared" ca="1" si="8"/>
        <v>BR</v>
      </c>
      <c r="T118" s="165" t="str">
        <f ca="1">IF(B118="","",IF(ISERROR(MATCH($J118,[1]SorP!$B$1:$B$6226,0)),"",INDIRECT("'SorP'!$A$"&amp;MATCH($S118&amp;$J118,[1]SorP!C:C,0))))</f>
        <v>BR-SP</v>
      </c>
      <c r="U118" s="185"/>
      <c r="V118" s="209">
        <f>IF(C118="",NA(),IF(OR(C118="Smelter not listed",C118="Smelter not yet identified"),MATCH($B118&amp;$D118,'[1]Smelter Look-up'!$J:$J,0),MATCH($B118&amp;$C118,'[1]Smelter Look-up'!$J:$J,0)))</f>
        <v>168</v>
      </c>
      <c r="X118" s="210">
        <f t="shared" si="5"/>
        <v>0</v>
      </c>
      <c r="AB118" s="211" t="str">
        <f t="shared" si="6"/>
        <v>GoldMarsam Metals</v>
      </c>
    </row>
    <row r="119" spans="1:28" s="210" customFormat="1" ht="25.5">
      <c r="A119" s="165" t="s">
        <v>675</v>
      </c>
      <c r="B119" s="166" t="s">
        <v>1087</v>
      </c>
      <c r="C119" s="170" t="s">
        <v>870</v>
      </c>
      <c r="D119" s="213"/>
      <c r="E119" s="166" t="s">
        <v>15896</v>
      </c>
      <c r="F119" s="166" t="s">
        <v>675</v>
      </c>
      <c r="G119" s="166" t="s">
        <v>12764</v>
      </c>
      <c r="H119" s="167">
        <v>0</v>
      </c>
      <c r="I119" s="168" t="s">
        <v>1559</v>
      </c>
      <c r="J119" s="168" t="s">
        <v>1560</v>
      </c>
      <c r="K119" s="207"/>
      <c r="L119" s="207"/>
      <c r="M119" s="207"/>
      <c r="N119" s="207"/>
      <c r="O119" s="207"/>
      <c r="P119" s="169"/>
      <c r="Q119" s="208"/>
      <c r="R119" s="166" t="s">
        <v>870</v>
      </c>
      <c r="S119" s="165" t="str">
        <f t="shared" ca="1" si="8"/>
        <v>Unknown</v>
      </c>
      <c r="T119" s="165" t="e">
        <f ca="1">IF(B119="","",IF(ISERROR(MATCH($J119,[1]SorP!$B$1:$B$6226,0)),"",INDIRECT("'SorP'!$A$"&amp;MATCH($S119&amp;$J119,[1]SorP!C:C,0))))</f>
        <v>#N/A</v>
      </c>
      <c r="U119" s="185"/>
      <c r="V119" s="209">
        <f>IF(C119="",NA(),IF(OR(C119="Smelter not listed",C119="Smelter not yet identified"),MATCH($B119&amp;$D119,'[1]Smelter Look-up'!$J:$J,0),MATCH($B119&amp;$C119,'[1]Smelter Look-up'!$J:$J,0)))</f>
        <v>169</v>
      </c>
      <c r="X119" s="210">
        <f t="shared" si="5"/>
        <v>0</v>
      </c>
      <c r="AB119" s="211" t="str">
        <f t="shared" si="6"/>
        <v>GoldMaterion</v>
      </c>
    </row>
    <row r="120" spans="1:28" s="210" customFormat="1" ht="63.75">
      <c r="A120" s="165" t="s">
        <v>676</v>
      </c>
      <c r="B120" s="166" t="s">
        <v>1087</v>
      </c>
      <c r="C120" s="170" t="s">
        <v>53</v>
      </c>
      <c r="D120" s="213"/>
      <c r="E120" s="166" t="s">
        <v>15899</v>
      </c>
      <c r="F120" s="166" t="s">
        <v>676</v>
      </c>
      <c r="G120" s="166" t="s">
        <v>12764</v>
      </c>
      <c r="H120" s="167">
        <v>0</v>
      </c>
      <c r="I120" s="168" t="s">
        <v>15981</v>
      </c>
      <c r="J120" s="168" t="s">
        <v>1532</v>
      </c>
      <c r="K120" s="207"/>
      <c r="L120" s="207"/>
      <c r="M120" s="207"/>
      <c r="N120" s="207"/>
      <c r="O120" s="207"/>
      <c r="P120" s="169"/>
      <c r="Q120" s="208"/>
      <c r="R120" s="166" t="s">
        <v>53</v>
      </c>
      <c r="S120" s="165" t="str">
        <f t="shared" ca="1" si="8"/>
        <v>JP</v>
      </c>
      <c r="T120" s="165" t="str">
        <f ca="1">IF(B120="","",IF(ISERROR(MATCH($J120,[1]SorP!$B$1:$B$6226,0)),"",INDIRECT("'SorP'!$A$"&amp;MATCH($S120&amp;$J120,[1]SorP!C:C,0))))</f>
        <v>IT-TE</v>
      </c>
      <c r="U120" s="185"/>
      <c r="V120" s="209">
        <f>IF(C120="",NA(),IF(OR(C120="Smelter not listed",C120="Smelter not yet identified"),MATCH($B120&amp;$D120,'[1]Smelter Look-up'!$J:$J,0),MATCH($B120&amp;$C120,'[1]Smelter Look-up'!$J:$J,0)))</f>
        <v>170</v>
      </c>
      <c r="X120" s="210">
        <f t="shared" si="5"/>
        <v>0</v>
      </c>
      <c r="AB120" s="211" t="str">
        <f t="shared" si="6"/>
        <v>GoldMatsuda Sangyo Co., Ltd.</v>
      </c>
    </row>
    <row r="121" spans="1:28" s="210" customFormat="1" ht="38.25">
      <c r="A121" s="165" t="s">
        <v>14507</v>
      </c>
      <c r="B121" s="166" t="s">
        <v>1087</v>
      </c>
      <c r="C121" s="170" t="s">
        <v>14506</v>
      </c>
      <c r="D121" s="213"/>
      <c r="E121" s="166" t="s">
        <v>15916</v>
      </c>
      <c r="F121" s="166" t="s">
        <v>14507</v>
      </c>
      <c r="G121" s="166" t="s">
        <v>12764</v>
      </c>
      <c r="H121" s="167">
        <v>0</v>
      </c>
      <c r="I121" s="168" t="s">
        <v>14549</v>
      </c>
      <c r="J121" s="168" t="s">
        <v>14944</v>
      </c>
      <c r="K121" s="207"/>
      <c r="L121" s="207"/>
      <c r="M121" s="207"/>
      <c r="N121" s="207"/>
      <c r="O121" s="207"/>
      <c r="P121" s="169"/>
      <c r="Q121" s="208"/>
      <c r="R121" s="166" t="s">
        <v>14506</v>
      </c>
      <c r="S121" s="165" t="str">
        <f t="shared" ca="1" si="8"/>
        <v>IN</v>
      </c>
      <c r="T121" s="165" t="str">
        <f ca="1">IF(B121="","",IF(ISERROR(MATCH($J121,[1]SorP!$B$1:$B$6226,0)),"",INDIRECT("'SorP'!$A$"&amp;MATCH($S121&amp;$J121,[1]SorP!C:C,0))))</f>
        <v>IN-BR</v>
      </c>
      <c r="U121" s="185"/>
      <c r="V121" s="209">
        <f>IF(C121="",NA(),IF(OR(C121="Smelter not listed",C121="Smelter not yet identified"),MATCH($B121&amp;$D121,'[1]Smelter Look-up'!$J:$J,0),MATCH($B121&amp;$C121,'[1]Smelter Look-up'!$J:$J,0)))</f>
        <v>171</v>
      </c>
      <c r="X121" s="210">
        <f t="shared" si="5"/>
        <v>0</v>
      </c>
      <c r="AB121" s="211" t="str">
        <f t="shared" si="6"/>
        <v>GoldMD Overseas</v>
      </c>
    </row>
    <row r="122" spans="1:28" s="210" customFormat="1" ht="89.25">
      <c r="A122" s="165" t="s">
        <v>14509</v>
      </c>
      <c r="B122" s="166" t="s">
        <v>1087</v>
      </c>
      <c r="C122" s="170" t="s">
        <v>14508</v>
      </c>
      <c r="D122" s="213"/>
      <c r="E122" s="166" t="s">
        <v>15917</v>
      </c>
      <c r="F122" s="166" t="s">
        <v>14509</v>
      </c>
      <c r="G122" s="166" t="s">
        <v>12764</v>
      </c>
      <c r="H122" s="167">
        <v>0</v>
      </c>
      <c r="I122" s="168" t="s">
        <v>14854</v>
      </c>
      <c r="J122" s="168" t="s">
        <v>1584</v>
      </c>
      <c r="K122" s="207"/>
      <c r="L122" s="207"/>
      <c r="M122" s="207"/>
      <c r="N122" s="207"/>
      <c r="O122" s="207"/>
      <c r="P122" s="169"/>
      <c r="Q122" s="208"/>
      <c r="R122" s="166" t="s">
        <v>14508</v>
      </c>
      <c r="S122" s="165" t="str">
        <f t="shared" ca="1" si="8"/>
        <v>ZA</v>
      </c>
      <c r="T122" s="165" t="str">
        <f ca="1">IF(B122="","",IF(ISERROR(MATCH($J122,[1]SorP!$B$1:$B$6226,0)),"",INDIRECT("'SorP'!$A$"&amp;MATCH($S122&amp;$J122,[1]SorP!C:C,0))))</f>
        <v>YE-HD</v>
      </c>
      <c r="U122" s="185"/>
      <c r="V122" s="209">
        <f>IF(C122="",NA(),IF(OR(C122="Smelter not listed",C122="Smelter not yet identified"),MATCH($B122&amp;$D122,'[1]Smelter Look-up'!$J:$J,0),MATCH($B122&amp;$C122,'[1]Smelter Look-up'!$J:$J,0)))</f>
        <v>173</v>
      </c>
      <c r="X122" s="210">
        <f t="shared" si="5"/>
        <v>0</v>
      </c>
      <c r="AB122" s="211" t="str">
        <f t="shared" si="6"/>
        <v>GoldMetal Concentrators SA (Pty) Ltd.</v>
      </c>
    </row>
    <row r="123" spans="1:28" s="210" customFormat="1" ht="51">
      <c r="A123" s="165" t="s">
        <v>14511</v>
      </c>
      <c r="B123" s="166" t="s">
        <v>1087</v>
      </c>
      <c r="C123" s="170" t="s">
        <v>14510</v>
      </c>
      <c r="D123" s="213"/>
      <c r="E123" s="166" t="s">
        <v>15896</v>
      </c>
      <c r="F123" s="166" t="s">
        <v>14511</v>
      </c>
      <c r="G123" s="166" t="s">
        <v>12764</v>
      </c>
      <c r="H123" s="167">
        <v>0</v>
      </c>
      <c r="I123" s="168" t="s">
        <v>14550</v>
      </c>
      <c r="J123" s="168" t="s">
        <v>1664</v>
      </c>
      <c r="K123" s="207"/>
      <c r="L123" s="207"/>
      <c r="M123" s="207"/>
      <c r="N123" s="207"/>
      <c r="O123" s="207"/>
      <c r="P123" s="169"/>
      <c r="Q123" s="208"/>
      <c r="R123" s="166" t="s">
        <v>14510</v>
      </c>
      <c r="S123" s="165" t="str">
        <f t="shared" ca="1" si="8"/>
        <v>Unknown</v>
      </c>
      <c r="T123" s="165" t="e">
        <f ca="1">IF(B123="","",IF(ISERROR(MATCH($J123,[1]SorP!$B$1:$B$6226,0)),"",INDIRECT("'SorP'!$A$"&amp;MATCH($S123&amp;$J123,[1]SorP!C:C,0))))</f>
        <v>#N/A</v>
      </c>
      <c r="U123" s="185"/>
      <c r="V123" s="209">
        <f>IF(C123="",NA(),IF(OR(C123="Smelter not listed",C123="Smelter not yet identified"),MATCH($B123&amp;$D123,'[1]Smelter Look-up'!$J:$J,0),MATCH($B123&amp;$C123,'[1]Smelter Look-up'!$J:$J,0)))</f>
        <v>175</v>
      </c>
      <c r="X123" s="210">
        <f t="shared" si="5"/>
        <v>0</v>
      </c>
      <c r="AB123" s="211" t="str">
        <f t="shared" si="6"/>
        <v>GoldMetallix Refining Inc.</v>
      </c>
    </row>
    <row r="124" spans="1:28" s="210" customFormat="1" ht="89.25">
      <c r="A124" s="165" t="s">
        <v>677</v>
      </c>
      <c r="B124" s="166" t="s">
        <v>1087</v>
      </c>
      <c r="C124" s="170" t="s">
        <v>2058</v>
      </c>
      <c r="D124" s="213"/>
      <c r="E124" s="166" t="s">
        <v>15921</v>
      </c>
      <c r="F124" s="166" t="s">
        <v>677</v>
      </c>
      <c r="G124" s="166" t="s">
        <v>12764</v>
      </c>
      <c r="H124" s="167">
        <v>0</v>
      </c>
      <c r="I124" s="168" t="s">
        <v>15982</v>
      </c>
      <c r="J124" s="168" t="s">
        <v>15158</v>
      </c>
      <c r="K124" s="207"/>
      <c r="L124" s="207"/>
      <c r="M124" s="207"/>
      <c r="N124" s="207"/>
      <c r="O124" s="207"/>
      <c r="P124" s="169"/>
      <c r="Q124" s="208"/>
      <c r="R124" s="166" t="s">
        <v>2058</v>
      </c>
      <c r="S124" s="165" t="str">
        <f t="shared" ca="1" si="8"/>
        <v>CN</v>
      </c>
      <c r="T124" s="165" t="str">
        <f ca="1">IF(B124="","",IF(ISERROR(MATCH($J124,[1]SorP!$B$1:$B$6226,0)),"",INDIRECT("'SorP'!$A$"&amp;MATCH($S124&amp;$J124,[1]SorP!C:C,0))))</f>
        <v>CN-HK</v>
      </c>
      <c r="U124" s="185"/>
      <c r="V124" s="209">
        <f>IF(C124="",NA(),IF(OR(C124="Smelter not listed",C124="Smelter not yet identified"),MATCH($B124&amp;$D124,'[1]Smelter Look-up'!$J:$J,0),MATCH($B124&amp;$C124,'[1]Smelter Look-up'!$J:$J,0)))</f>
        <v>178</v>
      </c>
      <c r="X124" s="210">
        <f t="shared" si="5"/>
        <v>0</v>
      </c>
      <c r="AB124" s="211" t="str">
        <f t="shared" si="6"/>
        <v>GoldMetalor Technologies (Hong Kong) Ltd.</v>
      </c>
    </row>
    <row r="125" spans="1:28" s="210" customFormat="1" ht="102">
      <c r="A125" s="165" t="s">
        <v>678</v>
      </c>
      <c r="B125" s="166" t="s">
        <v>1087</v>
      </c>
      <c r="C125" s="170" t="s">
        <v>2059</v>
      </c>
      <c r="D125" s="213"/>
      <c r="E125" s="166" t="s">
        <v>12274</v>
      </c>
      <c r="F125" s="166" t="s">
        <v>678</v>
      </c>
      <c r="G125" s="166" t="s">
        <v>12764</v>
      </c>
      <c r="H125" s="167">
        <v>0</v>
      </c>
      <c r="I125" s="168" t="s">
        <v>12274</v>
      </c>
      <c r="J125" s="168" t="s">
        <v>9870</v>
      </c>
      <c r="K125" s="207"/>
      <c r="L125" s="207"/>
      <c r="M125" s="207"/>
      <c r="N125" s="207"/>
      <c r="O125" s="207"/>
      <c r="P125" s="169"/>
      <c r="Q125" s="208"/>
      <c r="R125" s="166" t="s">
        <v>2059</v>
      </c>
      <c r="S125" s="165" t="str">
        <f t="shared" ca="1" si="8"/>
        <v>SG</v>
      </c>
      <c r="T125" s="165" t="str">
        <f ca="1">IF(B125="","",IF(ISERROR(MATCH($J125,[1]SorP!$B$1:$B$6226,0)),"",INDIRECT("'SorP'!$A$"&amp;MATCH($S125&amp;$J125,[1]SorP!C:C,0))))</f>
        <v>SE-D</v>
      </c>
      <c r="U125" s="185"/>
      <c r="V125" s="209">
        <f>IF(C125="",NA(),IF(OR(C125="Smelter not listed",C125="Smelter not yet identified"),MATCH($B125&amp;$D125,'[1]Smelter Look-up'!$J:$J,0),MATCH($B125&amp;$C125,'[1]Smelter Look-up'!$J:$J,0)))</f>
        <v>179</v>
      </c>
      <c r="X125" s="210">
        <f t="shared" si="5"/>
        <v>0</v>
      </c>
      <c r="AB125" s="211" t="str">
        <f t="shared" si="6"/>
        <v>GoldMetalor Technologies (Singapore) Pte., Ltd.</v>
      </c>
    </row>
    <row r="126" spans="1:28" s="210" customFormat="1" ht="76.5">
      <c r="A126" s="165" t="s">
        <v>1562</v>
      </c>
      <c r="B126" s="166" t="s">
        <v>1087</v>
      </c>
      <c r="C126" s="170" t="s">
        <v>1561</v>
      </c>
      <c r="D126" s="213"/>
      <c r="E126" s="166" t="s">
        <v>15921</v>
      </c>
      <c r="F126" s="166" t="s">
        <v>1562</v>
      </c>
      <c r="G126" s="166" t="s">
        <v>12764</v>
      </c>
      <c r="H126" s="167">
        <v>0</v>
      </c>
      <c r="I126" s="168" t="s">
        <v>2402</v>
      </c>
      <c r="J126" s="168" t="s">
        <v>13130</v>
      </c>
      <c r="K126" s="207"/>
      <c r="L126" s="207"/>
      <c r="M126" s="207"/>
      <c r="N126" s="207"/>
      <c r="O126" s="207"/>
      <c r="P126" s="169"/>
      <c r="Q126" s="208"/>
      <c r="R126" s="166" t="s">
        <v>1561</v>
      </c>
      <c r="S126" s="165" t="str">
        <f t="shared" ca="1" si="8"/>
        <v>CN</v>
      </c>
      <c r="T126" s="165" t="str">
        <f ca="1">IF(B126="","",IF(ISERROR(MATCH($J126,[1]SorP!$B$1:$B$6226,0)),"",INDIRECT("'SorP'!$A$"&amp;MATCH($S126&amp;$J126,[1]SorP!C:C,0))))</f>
        <v>CN-JX</v>
      </c>
      <c r="U126" s="185"/>
      <c r="V126" s="209">
        <f>IF(C126="",NA(),IF(OR(C126="Smelter not listed",C126="Smelter not yet identified"),MATCH($B126&amp;$D126,'[1]Smelter Look-up'!$J:$J,0),MATCH($B126&amp;$C126,'[1]Smelter Look-up'!$J:$J,0)))</f>
        <v>180</v>
      </c>
      <c r="X126" s="210">
        <f t="shared" si="5"/>
        <v>0</v>
      </c>
      <c r="AB126" s="211" t="str">
        <f t="shared" si="6"/>
        <v>GoldMetalor Technologies (Suzhou) Ltd.</v>
      </c>
    </row>
    <row r="127" spans="1:28" s="210" customFormat="1" ht="63.75">
      <c r="A127" s="165" t="s">
        <v>679</v>
      </c>
      <c r="B127" s="166" t="s">
        <v>1087</v>
      </c>
      <c r="C127" s="170" t="s">
        <v>2201</v>
      </c>
      <c r="D127" s="213"/>
      <c r="E127" s="166" t="s">
        <v>15908</v>
      </c>
      <c r="F127" s="166" t="s">
        <v>679</v>
      </c>
      <c r="G127" s="166" t="s">
        <v>12764</v>
      </c>
      <c r="H127" s="167">
        <v>0</v>
      </c>
      <c r="I127" s="168" t="s">
        <v>1563</v>
      </c>
      <c r="J127" s="168" t="s">
        <v>1564</v>
      </c>
      <c r="K127" s="207"/>
      <c r="L127" s="207"/>
      <c r="M127" s="207"/>
      <c r="N127" s="207"/>
      <c r="O127" s="207"/>
      <c r="P127" s="169"/>
      <c r="Q127" s="208"/>
      <c r="R127" s="166" t="s">
        <v>2201</v>
      </c>
      <c r="S127" s="165" t="str">
        <f t="shared" ca="1" si="8"/>
        <v>CH</v>
      </c>
      <c r="T127" s="165" t="str">
        <f ca="1">IF(B127="","",IF(ISERROR(MATCH($J127,[1]SorP!$B$1:$B$6226,0)),"",INDIRECT("'SorP'!$A$"&amp;MATCH($S127&amp;$J127,[1]SorP!C:C,0))))</f>
        <v>CH-NW</v>
      </c>
      <c r="U127" s="185"/>
      <c r="V127" s="209">
        <f>IF(C127="",NA(),IF(OR(C127="Smelter not listed",C127="Smelter not yet identified"),MATCH($B127&amp;$D127,'[1]Smelter Look-up'!$J:$J,0),MATCH($B127&amp;$C127,'[1]Smelter Look-up'!$J:$J,0)))</f>
        <v>181</v>
      </c>
      <c r="X127" s="210">
        <f t="shared" si="5"/>
        <v>0</v>
      </c>
      <c r="AB127" s="211" t="str">
        <f t="shared" si="6"/>
        <v>GoldMetalor Technologies S.A.</v>
      </c>
    </row>
    <row r="128" spans="1:28" s="210" customFormat="1" ht="76.5">
      <c r="A128" s="165" t="s">
        <v>680</v>
      </c>
      <c r="B128" s="166" t="s">
        <v>1087</v>
      </c>
      <c r="C128" s="170" t="s">
        <v>1183</v>
      </c>
      <c r="D128" s="213"/>
      <c r="E128" s="166" t="s">
        <v>15896</v>
      </c>
      <c r="F128" s="166" t="s">
        <v>680</v>
      </c>
      <c r="G128" s="166" t="s">
        <v>12764</v>
      </c>
      <c r="H128" s="167">
        <v>0</v>
      </c>
      <c r="I128" s="168" t="s">
        <v>1565</v>
      </c>
      <c r="J128" s="168" t="s">
        <v>1566</v>
      </c>
      <c r="K128" s="207"/>
      <c r="L128" s="207"/>
      <c r="M128" s="207"/>
      <c r="N128" s="207"/>
      <c r="O128" s="207"/>
      <c r="P128" s="169"/>
      <c r="Q128" s="208"/>
      <c r="R128" s="166" t="s">
        <v>1183</v>
      </c>
      <c r="S128" s="165" t="str">
        <f t="shared" ca="1" si="8"/>
        <v>Unknown</v>
      </c>
      <c r="T128" s="165" t="e">
        <f ca="1">IF(B128="","",IF(ISERROR(MATCH($J128,[1]SorP!$B$1:$B$6226,0)),"",INDIRECT("'SorP'!$A$"&amp;MATCH($S128&amp;$J128,[1]SorP!C:C,0))))</f>
        <v>#N/A</v>
      </c>
      <c r="U128" s="185"/>
      <c r="V128" s="209">
        <f>IF(C128="",NA(),IF(OR(C128="Smelter not listed",C128="Smelter not yet identified"),MATCH($B128&amp;$D128,'[1]Smelter Look-up'!$J:$J,0),MATCH($B128&amp;$C128,'[1]Smelter Look-up'!$J:$J,0)))</f>
        <v>182</v>
      </c>
      <c r="X128" s="210">
        <f t="shared" si="5"/>
        <v>0</v>
      </c>
      <c r="AB128" s="211" t="str">
        <f t="shared" si="6"/>
        <v>GoldMetalor USA Refining Corporation</v>
      </c>
    </row>
    <row r="129" spans="1:28" s="210" customFormat="1" ht="89.25">
      <c r="A129" s="165" t="s">
        <v>681</v>
      </c>
      <c r="B129" s="166" t="s">
        <v>1087</v>
      </c>
      <c r="C129" s="170" t="s">
        <v>11980</v>
      </c>
      <c r="D129" s="213"/>
      <c r="E129" s="166" t="s">
        <v>15920</v>
      </c>
      <c r="F129" s="166" t="s">
        <v>681</v>
      </c>
      <c r="G129" s="166" t="s">
        <v>12764</v>
      </c>
      <c r="H129" s="167">
        <v>0</v>
      </c>
      <c r="I129" s="168" t="s">
        <v>1567</v>
      </c>
      <c r="J129" s="168" t="s">
        <v>12427</v>
      </c>
      <c r="K129" s="207"/>
      <c r="L129" s="207"/>
      <c r="M129" s="207"/>
      <c r="N129" s="207"/>
      <c r="O129" s="207"/>
      <c r="P129" s="169"/>
      <c r="Q129" s="208"/>
      <c r="R129" s="166" t="s">
        <v>11980</v>
      </c>
      <c r="S129" s="165" t="str">
        <f t="shared" ca="1" si="8"/>
        <v>MX</v>
      </c>
      <c r="T129" s="165" t="str">
        <f ca="1">IF(B129="","",IF(ISERROR(MATCH($J129,[1]SorP!$B$1:$B$6226,0)),"",INDIRECT("'SorP'!$A$"&amp;MATCH($S129&amp;$J129,[1]SorP!C:C,0))))</f>
        <v>MW-MH</v>
      </c>
      <c r="U129" s="185"/>
      <c r="V129" s="209">
        <f>IF(C129="",NA(),IF(OR(C129="Smelter not listed",C129="Smelter not yet identified"),MATCH($B129&amp;$D129,'[1]Smelter Look-up'!$J:$J,0),MATCH($B129&amp;$C129,'[1]Smelter Look-up'!$J:$J,0)))</f>
        <v>183</v>
      </c>
      <c r="X129" s="210">
        <f t="shared" si="5"/>
        <v>0</v>
      </c>
      <c r="AB129" s="211" t="str">
        <f t="shared" si="6"/>
        <v>GoldMetalurgica Met-Mex Penoles S.A. De C.V.</v>
      </c>
    </row>
    <row r="130" spans="1:28" s="210" customFormat="1" ht="114.75">
      <c r="A130" s="165" t="s">
        <v>15223</v>
      </c>
      <c r="B130" s="166" t="s">
        <v>1087</v>
      </c>
      <c r="C130" s="170" t="s">
        <v>15222</v>
      </c>
      <c r="D130" s="213"/>
      <c r="E130" s="166" t="s">
        <v>15983</v>
      </c>
      <c r="F130" s="166" t="s">
        <v>15223</v>
      </c>
      <c r="G130" s="166" t="s">
        <v>12764</v>
      </c>
      <c r="H130" s="167">
        <v>0</v>
      </c>
      <c r="I130" s="168" t="s">
        <v>15230</v>
      </c>
      <c r="J130" s="168" t="s">
        <v>8715</v>
      </c>
      <c r="K130" s="207"/>
      <c r="L130" s="207"/>
      <c r="M130" s="207"/>
      <c r="N130" s="207"/>
      <c r="O130" s="207"/>
      <c r="P130" s="169"/>
      <c r="Q130" s="208"/>
      <c r="R130" s="166" t="s">
        <v>15222</v>
      </c>
      <c r="S130" s="165" t="str">
        <f t="shared" ca="1" si="8"/>
        <v>PE</v>
      </c>
      <c r="T130" s="165" t="str">
        <f ca="1">IF(B130="","",IF(ISERROR(MATCH($J130,[1]SorP!$B$1:$B$6226,0)),"",INDIRECT("'SorP'!$A$"&amp;MATCH($S130&amp;$J130,[1]SorP!C:C,0))))</f>
        <v>PA-5</v>
      </c>
      <c r="U130" s="185"/>
      <c r="V130" s="209">
        <f>IF(C130="",NA(),IF(OR(C130="Smelter not listed",C130="Smelter not yet identified"),MATCH($B130&amp;$D130,'[1]Smelter Look-up'!$J:$J,0),MATCH($B130&amp;$C130,'[1]Smelter Look-up'!$J:$J,0)))</f>
        <v>187</v>
      </c>
      <c r="X130" s="210">
        <f t="shared" si="5"/>
        <v>0</v>
      </c>
      <c r="AB130" s="211" t="str">
        <f t="shared" si="6"/>
        <v>GoldMinera Titan del Peru SRL (MTP) - Belen Plant</v>
      </c>
    </row>
    <row r="131" spans="1:28" s="210" customFormat="1" ht="76.5">
      <c r="A131" s="165" t="s">
        <v>682</v>
      </c>
      <c r="B131" s="166" t="s">
        <v>1087</v>
      </c>
      <c r="C131" s="170" t="s">
        <v>1120</v>
      </c>
      <c r="D131" s="213"/>
      <c r="E131" s="166" t="s">
        <v>15899</v>
      </c>
      <c r="F131" s="166" t="s">
        <v>682</v>
      </c>
      <c r="G131" s="166" t="s">
        <v>12764</v>
      </c>
      <c r="H131" s="167">
        <v>0</v>
      </c>
      <c r="I131" s="168" t="s">
        <v>1497</v>
      </c>
      <c r="J131" s="168" t="s">
        <v>1497</v>
      </c>
      <c r="K131" s="207"/>
      <c r="L131" s="207"/>
      <c r="M131" s="207"/>
      <c r="N131" s="207"/>
      <c r="O131" s="207"/>
      <c r="P131" s="169"/>
      <c r="Q131" s="208"/>
      <c r="R131" s="166" t="s">
        <v>1120</v>
      </c>
      <c r="S131" s="165" t="str">
        <f t="shared" ca="1" si="8"/>
        <v>JP</v>
      </c>
      <c r="T131" s="165" t="str">
        <f ca="1">IF(B131="","",IF(ISERROR(MATCH($J131,[1]SorP!$B$1:$B$6226,0)),"",INDIRECT("'SorP'!$A$"&amp;MATCH($S131&amp;$J131,[1]SorP!C:C,0))))</f>
        <v>IT-IS</v>
      </c>
      <c r="U131" s="185"/>
      <c r="V131" s="209">
        <f>IF(C131="",NA(),IF(OR(C131="Smelter not listed",C131="Smelter not yet identified"),MATCH($B131&amp;$D131,'[1]Smelter Look-up'!$J:$J,0),MATCH($B131&amp;$C131,'[1]Smelter Look-up'!$J:$J,0)))</f>
        <v>189</v>
      </c>
      <c r="X131" s="210">
        <f t="shared" si="5"/>
        <v>0</v>
      </c>
      <c r="AB131" s="211" t="str">
        <f t="shared" si="6"/>
        <v>GoldMitsubishi Materials Corporation</v>
      </c>
    </row>
    <row r="132" spans="1:28" s="210" customFormat="1" ht="89.25">
      <c r="A132" s="165" t="s">
        <v>683</v>
      </c>
      <c r="B132" s="166" t="s">
        <v>1087</v>
      </c>
      <c r="C132" s="170" t="s">
        <v>1184</v>
      </c>
      <c r="D132" s="213"/>
      <c r="E132" s="166" t="s">
        <v>15899</v>
      </c>
      <c r="F132" s="166" t="s">
        <v>683</v>
      </c>
      <c r="G132" s="166" t="s">
        <v>12764</v>
      </c>
      <c r="H132" s="167">
        <v>0</v>
      </c>
      <c r="I132" s="168" t="s">
        <v>1569</v>
      </c>
      <c r="J132" s="168" t="s">
        <v>1568</v>
      </c>
      <c r="K132" s="207"/>
      <c r="L132" s="207"/>
      <c r="M132" s="207"/>
      <c r="N132" s="207"/>
      <c r="O132" s="207"/>
      <c r="P132" s="169"/>
      <c r="Q132" s="208"/>
      <c r="R132" s="166" t="s">
        <v>1184</v>
      </c>
      <c r="S132" s="165" t="str">
        <f t="shared" ca="1" si="8"/>
        <v>JP</v>
      </c>
      <c r="T132" s="165" t="str">
        <f ca="1">IF(B132="","",IF(ISERROR(MATCH($J132,[1]SorP!$B$1:$B$6226,0)),"",INDIRECT("'SorP'!$A$"&amp;MATCH($S132&amp;$J132,[1]SorP!C:C,0))))</f>
        <v>IT-TS</v>
      </c>
      <c r="U132" s="185"/>
      <c r="V132" s="209">
        <f>IF(C132="",NA(),IF(OR(C132="Smelter not listed",C132="Smelter not yet identified"),MATCH($B132&amp;$D132,'[1]Smelter Look-up'!$J:$J,0),MATCH($B132&amp;$C132,'[1]Smelter Look-up'!$J:$J,0)))</f>
        <v>191</v>
      </c>
      <c r="X132" s="210">
        <f t="shared" si="5"/>
        <v>0</v>
      </c>
      <c r="AB132" s="211" t="str">
        <f t="shared" si="6"/>
        <v>GoldMitsui Mining and Smelting Co., Ltd.</v>
      </c>
    </row>
    <row r="133" spans="1:28" s="210" customFormat="1" ht="38.25">
      <c r="A133" s="165" t="s">
        <v>690</v>
      </c>
      <c r="B133" s="166" t="s">
        <v>1087</v>
      </c>
      <c r="C133" s="170" t="s">
        <v>14891</v>
      </c>
      <c r="D133" s="213"/>
      <c r="E133" s="166" t="s">
        <v>15908</v>
      </c>
      <c r="F133" s="166" t="s">
        <v>690</v>
      </c>
      <c r="G133" s="166" t="s">
        <v>12764</v>
      </c>
      <c r="H133" s="167">
        <v>0</v>
      </c>
      <c r="I133" s="168" t="s">
        <v>14894</v>
      </c>
      <c r="J133" s="168" t="s">
        <v>3666</v>
      </c>
      <c r="K133" s="207"/>
      <c r="L133" s="207"/>
      <c r="M133" s="207"/>
      <c r="N133" s="207"/>
      <c r="O133" s="207"/>
      <c r="P133" s="169"/>
      <c r="Q133" s="208"/>
      <c r="R133" s="166" t="s">
        <v>14891</v>
      </c>
      <c r="S133" s="165" t="str">
        <f t="shared" ref="S133" ca="1" si="9">IF(B133="","",IF(ISERROR(MATCH($E133,CL,0)),"Unknown",INDIRECT("'C'!$A$"&amp;MATCH($E133,CL,0)+1)))</f>
        <v>CH</v>
      </c>
      <c r="T133" s="165" t="str">
        <f ca="1">IF(B133="","",IF(ISERROR(MATCH($J133,[1]SorP!$B$1:$B$6226,0)),"",INDIRECT("'SorP'!$A$"&amp;MATCH($S133&amp;$J133,[1]SorP!C:C,0))))</f>
        <v>CH-GE</v>
      </c>
      <c r="U133" s="185"/>
      <c r="V133" s="209">
        <f>IF(C133="",NA(),IF(OR(C133="Smelter not listed",C133="Smelter not yet identified"),MATCH($B133&amp;$D133,'[1]Smelter Look-up'!$J:$J,0),MATCH($B133&amp;$C133,'[1]Smelter Look-up'!$J:$J,0)))</f>
        <v>192</v>
      </c>
      <c r="X133" s="210">
        <f t="shared" ref="X133:X196" si="10">IF(AND(C133="Smelter not listed",OR(LEN(D133)=0,LEN(E133)=0)),1,0)</f>
        <v>0</v>
      </c>
      <c r="AB133" s="211" t="str">
        <f t="shared" ref="AB133:AB196" si="11">B133&amp;C133</f>
        <v>GoldMKS PAMP SA</v>
      </c>
    </row>
    <row r="134" spans="1:28" s="210" customFormat="1" ht="76.5">
      <c r="A134" s="165" t="s">
        <v>1344</v>
      </c>
      <c r="B134" s="166" t="s">
        <v>1087</v>
      </c>
      <c r="C134" s="170" t="s">
        <v>2077</v>
      </c>
      <c r="D134" s="213"/>
      <c r="E134" s="166" t="s">
        <v>15916</v>
      </c>
      <c r="F134" s="166" t="s">
        <v>1344</v>
      </c>
      <c r="G134" s="166" t="s">
        <v>12764</v>
      </c>
      <c r="H134" s="167">
        <v>0</v>
      </c>
      <c r="I134" s="168" t="s">
        <v>1624</v>
      </c>
      <c r="J134" s="168" t="s">
        <v>14936</v>
      </c>
      <c r="K134" s="207"/>
      <c r="L134" s="207"/>
      <c r="M134" s="207"/>
      <c r="N134" s="207"/>
      <c r="O134" s="207"/>
      <c r="P134" s="169"/>
      <c r="Q134" s="208"/>
      <c r="R134" s="166" t="s">
        <v>2077</v>
      </c>
      <c r="S134" s="165" t="str">
        <f t="shared" ref="S134:S165" ca="1" si="12">IF(B134="","",IF(ISERROR(MATCH($E134,CL,0)),"Unknown",INDIRECT("'C'!$A$"&amp;MATCH($E134,CL,0)+1)))</f>
        <v>IN</v>
      </c>
      <c r="T134" s="165" t="str">
        <f ca="1">IF(B134="","",IF(ISERROR(MATCH($J134,[1]SorP!$B$1:$B$6226,0)),"",INDIRECT("'SorP'!$A$"&amp;MATCH($S134&amp;$J134,[1]SorP!C:C,0))))</f>
        <v>IL-JM</v>
      </c>
      <c r="U134" s="185"/>
      <c r="V134" s="209">
        <f>IF(C134="",NA(),IF(OR(C134="Smelter not listed",C134="Smelter not yet identified"),MATCH($B134&amp;$D134,'[1]Smelter Look-up'!$J:$J,0),MATCH($B134&amp;$C134,'[1]Smelter Look-up'!$J:$J,0)))</f>
        <v>193</v>
      </c>
      <c r="X134" s="210">
        <f t="shared" si="10"/>
        <v>0</v>
      </c>
      <c r="AB134" s="211" t="str">
        <f t="shared" si="11"/>
        <v>GoldMMTC-PAMP India Pvt., Ltd.</v>
      </c>
    </row>
    <row r="135" spans="1:28" s="210" customFormat="1" ht="38.25">
      <c r="A135" s="165" t="s">
        <v>2207</v>
      </c>
      <c r="B135" s="166" t="s">
        <v>1087</v>
      </c>
      <c r="C135" s="170" t="s">
        <v>2206</v>
      </c>
      <c r="D135" s="213"/>
      <c r="E135" s="166" t="s">
        <v>15984</v>
      </c>
      <c r="F135" s="166" t="s">
        <v>2207</v>
      </c>
      <c r="G135" s="166" t="s">
        <v>12764</v>
      </c>
      <c r="H135" s="167">
        <v>0</v>
      </c>
      <c r="I135" s="168" t="s">
        <v>2239</v>
      </c>
      <c r="J135" s="168" t="s">
        <v>2240</v>
      </c>
      <c r="K135" s="207"/>
      <c r="L135" s="207"/>
      <c r="M135" s="207"/>
      <c r="N135" s="207"/>
      <c r="O135" s="207"/>
      <c r="P135" s="169"/>
      <c r="Q135" s="208"/>
      <c r="R135" s="166" t="s">
        <v>2206</v>
      </c>
      <c r="S135" s="165" t="str">
        <f t="shared" ca="1" si="12"/>
        <v>MY</v>
      </c>
      <c r="T135" s="165" t="str">
        <f ca="1">IF(B135="","",IF(ISERROR(MATCH($J135,[1]SorP!$B$1:$B$6226,0)),"",INDIRECT("'SorP'!$A$"&amp;MATCH($S135&amp;$J135,[1]SorP!C:C,0))))</f>
        <v>MX-NLE</v>
      </c>
      <c r="U135" s="185"/>
      <c r="V135" s="209">
        <f>IF(C135="",NA(),IF(OR(C135="Smelter not listed",C135="Smelter not yet identified"),MATCH($B135&amp;$D135,'[1]Smelter Look-up'!$J:$J,0),MATCH($B135&amp;$C135,'[1]Smelter Look-up'!$J:$J,0)))</f>
        <v>194</v>
      </c>
      <c r="X135" s="210">
        <f t="shared" si="10"/>
        <v>0</v>
      </c>
      <c r="AB135" s="211" t="str">
        <f t="shared" si="11"/>
        <v>GoldModeltech Sdn Bhd</v>
      </c>
    </row>
    <row r="136" spans="1:28" s="210" customFormat="1" ht="38.25">
      <c r="A136" s="165" t="s">
        <v>2114</v>
      </c>
      <c r="B136" s="166" t="s">
        <v>1087</v>
      </c>
      <c r="C136" s="170" t="s">
        <v>2113</v>
      </c>
      <c r="D136" s="213"/>
      <c r="E136" s="166" t="s">
        <v>15985</v>
      </c>
      <c r="F136" s="166" t="s">
        <v>2114</v>
      </c>
      <c r="G136" s="166" t="s">
        <v>12764</v>
      </c>
      <c r="H136" s="167">
        <v>0</v>
      </c>
      <c r="I136" s="168" t="s">
        <v>2208</v>
      </c>
      <c r="J136" s="168" t="s">
        <v>2115</v>
      </c>
      <c r="K136" s="207"/>
      <c r="L136" s="207"/>
      <c r="M136" s="207"/>
      <c r="N136" s="207"/>
      <c r="O136" s="207"/>
      <c r="P136" s="169"/>
      <c r="Q136" s="208"/>
      <c r="R136" s="166" t="s">
        <v>2113</v>
      </c>
      <c r="S136" s="165" t="str">
        <f t="shared" ca="1" si="12"/>
        <v>NZ</v>
      </c>
      <c r="T136" s="165" t="str">
        <f ca="1">IF(B136="","",IF(ISERROR(MATCH($J136,[1]SorP!$B$1:$B$6226,0)),"",INDIRECT("'SorP'!$A$"&amp;MATCH($S136&amp;$J136,[1]SorP!C:C,0))))</f>
        <v>NR-08</v>
      </c>
      <c r="U136" s="185"/>
      <c r="V136" s="209">
        <f>IF(C136="",NA(),IF(OR(C136="Smelter not listed",C136="Smelter not yet identified"),MATCH($B136&amp;$D136,'[1]Smelter Look-up'!$J:$J,0),MATCH($B136&amp;$C136,'[1]Smelter Look-up'!$J:$J,0)))</f>
        <v>195</v>
      </c>
      <c r="X136" s="210">
        <f t="shared" si="10"/>
        <v>0</v>
      </c>
      <c r="AB136" s="211" t="str">
        <f t="shared" si="11"/>
        <v>GoldMorris and Watson</v>
      </c>
    </row>
    <row r="137" spans="1:28" s="210" customFormat="1" ht="76.5">
      <c r="A137" s="165" t="s">
        <v>684</v>
      </c>
      <c r="B137" s="166" t="s">
        <v>1087</v>
      </c>
      <c r="C137" s="170" t="s">
        <v>871</v>
      </c>
      <c r="D137" s="213"/>
      <c r="E137" s="166" t="s">
        <v>15963</v>
      </c>
      <c r="F137" s="166" t="s">
        <v>684</v>
      </c>
      <c r="G137" s="166" t="s">
        <v>12764</v>
      </c>
      <c r="H137" s="167">
        <v>0</v>
      </c>
      <c r="I137" s="168" t="s">
        <v>1571</v>
      </c>
      <c r="J137" s="168" t="s">
        <v>9469</v>
      </c>
      <c r="K137" s="207"/>
      <c r="L137" s="207"/>
      <c r="M137" s="207"/>
      <c r="N137" s="207"/>
      <c r="O137" s="207"/>
      <c r="P137" s="169"/>
      <c r="Q137" s="208"/>
      <c r="R137" s="166" t="s">
        <v>871</v>
      </c>
      <c r="S137" s="165" t="str">
        <f t="shared" ca="1" si="12"/>
        <v>RU</v>
      </c>
      <c r="T137" s="165" t="str">
        <f ca="1">IF(B137="","",IF(ISERROR(MATCH($J137,[1]SorP!$B$1:$B$6226,0)),"",INDIRECT("'SorP'!$A$"&amp;MATCH($S137&amp;$J137,[1]SorP!C:C,0))))</f>
        <v>RU-VGG</v>
      </c>
      <c r="U137" s="185"/>
      <c r="V137" s="209">
        <f>IF(C137="",NA(),IF(OR(C137="Smelter not listed",C137="Smelter not yet identified"),MATCH($B137&amp;$D137,'[1]Smelter Look-up'!$J:$J,0),MATCH($B137&amp;$C137,'[1]Smelter Look-up'!$J:$J,0)))</f>
        <v>196</v>
      </c>
      <c r="X137" s="210">
        <f t="shared" si="10"/>
        <v>0</v>
      </c>
      <c r="AB137" s="211" t="str">
        <f t="shared" si="11"/>
        <v>GoldMoscow Special Alloys Processing Plant</v>
      </c>
    </row>
    <row r="138" spans="1:28" s="210" customFormat="1" ht="76.5">
      <c r="A138" s="165" t="s">
        <v>685</v>
      </c>
      <c r="B138" s="166" t="s">
        <v>1087</v>
      </c>
      <c r="C138" s="170" t="s">
        <v>11982</v>
      </c>
      <c r="D138" s="213"/>
      <c r="E138" s="166" t="s">
        <v>15914</v>
      </c>
      <c r="F138" s="166" t="s">
        <v>685</v>
      </c>
      <c r="G138" s="166" t="s">
        <v>12764</v>
      </c>
      <c r="H138" s="167">
        <v>0</v>
      </c>
      <c r="I138" s="168" t="s">
        <v>15986</v>
      </c>
      <c r="J138" s="168" t="s">
        <v>10828</v>
      </c>
      <c r="K138" s="207"/>
      <c r="L138" s="207"/>
      <c r="M138" s="207"/>
      <c r="N138" s="207"/>
      <c r="O138" s="207"/>
      <c r="P138" s="169"/>
      <c r="Q138" s="208"/>
      <c r="R138" s="166" t="s">
        <v>11982</v>
      </c>
      <c r="S138" s="165" t="str">
        <f t="shared" ca="1" si="12"/>
        <v>Unknown</v>
      </c>
      <c r="T138" s="165" t="e">
        <f ca="1">IF(B138="","",IF(ISERROR(MATCH($J138,[1]SorP!$B$1:$B$6226,0)),"",INDIRECT("'SorP'!$A$"&amp;MATCH($S138&amp;$J138,[1]SorP!C:C,0))))</f>
        <v>#N/A</v>
      </c>
      <c r="U138" s="185"/>
      <c r="V138" s="209">
        <f>IF(C138="",NA(),IF(OR(C138="Smelter not listed",C138="Smelter not yet identified"),MATCH($B138&amp;$D138,'[1]Smelter Look-up'!$J:$J,0),MATCH($B138&amp;$C138,'[1]Smelter Look-up'!$J:$J,0)))</f>
        <v>197</v>
      </c>
      <c r="X138" s="210">
        <f t="shared" si="10"/>
        <v>0</v>
      </c>
      <c r="AB138" s="211" t="str">
        <f t="shared" si="11"/>
        <v>GoldNadir Metal Rafineri San. Ve Tic. A.S.</v>
      </c>
    </row>
    <row r="139" spans="1:28" s="210" customFormat="1" ht="102">
      <c r="A139" s="165" t="s">
        <v>686</v>
      </c>
      <c r="B139" s="166" t="s">
        <v>1087</v>
      </c>
      <c r="C139" s="170" t="s">
        <v>1185</v>
      </c>
      <c r="D139" s="213"/>
      <c r="E139" s="166" t="s">
        <v>15906</v>
      </c>
      <c r="F139" s="166" t="s">
        <v>686</v>
      </c>
      <c r="G139" s="166" t="s">
        <v>12764</v>
      </c>
      <c r="H139" s="167">
        <v>0</v>
      </c>
      <c r="I139" s="168" t="s">
        <v>1572</v>
      </c>
      <c r="J139" s="168" t="s">
        <v>11578</v>
      </c>
      <c r="K139" s="207"/>
      <c r="L139" s="207"/>
      <c r="M139" s="207"/>
      <c r="N139" s="207"/>
      <c r="O139" s="207"/>
      <c r="P139" s="169"/>
      <c r="Q139" s="208"/>
      <c r="R139" s="166" t="s">
        <v>1185</v>
      </c>
      <c r="S139" s="165" t="str">
        <f t="shared" ca="1" si="12"/>
        <v>UZ</v>
      </c>
      <c r="T139" s="165" t="str">
        <f ca="1">IF(B139="","",IF(ISERROR(MATCH($J139,[1]SorP!$B$1:$B$6226,0)),"",INDIRECT("'SorP'!$A$"&amp;MATCH($S139&amp;$J139,[1]SorP!C:C,0))))</f>
        <v>US-SC</v>
      </c>
      <c r="U139" s="185"/>
      <c r="V139" s="209">
        <f>IF(C139="",NA(),IF(OR(C139="Smelter not listed",C139="Smelter not yet identified"),MATCH($B139&amp;$D139,'[1]Smelter Look-up'!$J:$J,0),MATCH($B139&amp;$C139,'[1]Smelter Look-up'!$J:$J,0)))</f>
        <v>199</v>
      </c>
      <c r="X139" s="210">
        <f t="shared" si="10"/>
        <v>0</v>
      </c>
      <c r="AB139" s="211" t="str">
        <f t="shared" si="11"/>
        <v>GoldNavoi Mining and Metallurgical Combinat</v>
      </c>
    </row>
    <row r="140" spans="1:28" s="210" customFormat="1" ht="63.75">
      <c r="A140" s="165" t="s">
        <v>12462</v>
      </c>
      <c r="B140" s="166" t="s">
        <v>1087</v>
      </c>
      <c r="C140" s="170" t="s">
        <v>12461</v>
      </c>
      <c r="D140" s="213"/>
      <c r="E140" s="166" t="s">
        <v>1069</v>
      </c>
      <c r="F140" s="166" t="s">
        <v>12462</v>
      </c>
      <c r="G140" s="166" t="s">
        <v>12764</v>
      </c>
      <c r="H140" s="167">
        <v>0</v>
      </c>
      <c r="I140" s="168" t="s">
        <v>12475</v>
      </c>
      <c r="J140" s="168" t="s">
        <v>12416</v>
      </c>
      <c r="K140" s="207"/>
      <c r="L140" s="207"/>
      <c r="M140" s="207"/>
      <c r="N140" s="207"/>
      <c r="O140" s="207"/>
      <c r="P140" s="169"/>
      <c r="Q140" s="208"/>
      <c r="R140" s="166" t="s">
        <v>12461</v>
      </c>
      <c r="S140" s="165" t="str">
        <f t="shared" ca="1" si="12"/>
        <v>KR</v>
      </c>
      <c r="T140" s="165" t="str">
        <f ca="1">IF(B140="","",IF(ISERROR(MATCH($J140,[1]SorP!$B$1:$B$6226,0)),"",INDIRECT("'SorP'!$A$"&amp;MATCH($S140&amp;$J140,[1]SorP!C:C,0))))</f>
        <v>KH-18</v>
      </c>
      <c r="U140" s="185"/>
      <c r="V140" s="209">
        <f>IF(C140="",NA(),IF(OR(C140="Smelter not listed",C140="Smelter not yet identified"),MATCH($B140&amp;$D140,'[1]Smelter Look-up'!$J:$J,0),MATCH($B140&amp;$C140,'[1]Smelter Look-up'!$J:$J,0)))</f>
        <v>200</v>
      </c>
      <c r="X140" s="210">
        <f t="shared" si="10"/>
        <v>0</v>
      </c>
      <c r="AB140" s="211" t="str">
        <f t="shared" si="11"/>
        <v>GoldNH Recytech Company</v>
      </c>
    </row>
    <row r="141" spans="1:28" s="210" customFormat="1" ht="63.75">
      <c r="A141" s="165" t="s">
        <v>687</v>
      </c>
      <c r="B141" s="166" t="s">
        <v>1087</v>
      </c>
      <c r="C141" s="170" t="s">
        <v>2062</v>
      </c>
      <c r="D141" s="213"/>
      <c r="E141" s="166" t="s">
        <v>15899</v>
      </c>
      <c r="F141" s="166" t="s">
        <v>687</v>
      </c>
      <c r="G141" s="166" t="s">
        <v>12764</v>
      </c>
      <c r="H141" s="167">
        <v>0</v>
      </c>
      <c r="I141" s="168" t="s">
        <v>1573</v>
      </c>
      <c r="J141" s="168" t="s">
        <v>1574</v>
      </c>
      <c r="K141" s="207"/>
      <c r="L141" s="207"/>
      <c r="M141" s="207"/>
      <c r="N141" s="207"/>
      <c r="O141" s="207"/>
      <c r="P141" s="169"/>
      <c r="Q141" s="208"/>
      <c r="R141" s="166" t="s">
        <v>2062</v>
      </c>
      <c r="S141" s="165" t="str">
        <f t="shared" ca="1" si="12"/>
        <v>JP</v>
      </c>
      <c r="T141" s="165" t="str">
        <f ca="1">IF(B141="","",IF(ISERROR(MATCH($J141,[1]SorP!$B$1:$B$6226,0)),"",INDIRECT("'SorP'!$A$"&amp;MATCH($S141&amp;$J141,[1]SorP!C:C,0))))</f>
        <v>IT-67</v>
      </c>
      <c r="U141" s="185"/>
      <c r="V141" s="209">
        <f>IF(C141="",NA(),IF(OR(C141="Smelter not listed",C141="Smelter not yet identified"),MATCH($B141&amp;$D141,'[1]Smelter Look-up'!$J:$J,0),MATCH($B141&amp;$C141,'[1]Smelter Look-up'!$J:$J,0)))</f>
        <v>201</v>
      </c>
      <c r="X141" s="210">
        <f t="shared" si="10"/>
        <v>0</v>
      </c>
      <c r="AB141" s="211" t="str">
        <f t="shared" si="11"/>
        <v>GoldNihon Material Co., Ltd.</v>
      </c>
    </row>
    <row r="142" spans="1:28" s="210" customFormat="1" ht="63.75">
      <c r="A142" s="165" t="s">
        <v>15166</v>
      </c>
      <c r="B142" s="166" t="s">
        <v>1087</v>
      </c>
      <c r="C142" s="170" t="s">
        <v>15165</v>
      </c>
      <c r="D142" s="213"/>
      <c r="E142" s="166" t="s">
        <v>15896</v>
      </c>
      <c r="F142" s="166" t="s">
        <v>15166</v>
      </c>
      <c r="G142" s="166" t="s">
        <v>12764</v>
      </c>
      <c r="H142" s="167">
        <v>0</v>
      </c>
      <c r="I142" s="168" t="s">
        <v>15167</v>
      </c>
      <c r="J142" s="168" t="s">
        <v>1495</v>
      </c>
      <c r="K142" s="207"/>
      <c r="L142" s="207"/>
      <c r="M142" s="207"/>
      <c r="N142" s="207"/>
      <c r="O142" s="207"/>
      <c r="P142" s="169"/>
      <c r="Q142" s="208"/>
      <c r="R142" s="166" t="s">
        <v>15165</v>
      </c>
      <c r="S142" s="165" t="str">
        <f t="shared" ca="1" si="12"/>
        <v>Unknown</v>
      </c>
      <c r="T142" s="165" t="e">
        <f ca="1">IF(B142="","",IF(ISERROR(MATCH($J142,[1]SorP!$B$1:$B$6226,0)),"",INDIRECT("'SorP'!$A$"&amp;MATCH($S142&amp;$J142,[1]SorP!C:C,0))))</f>
        <v>#N/A</v>
      </c>
      <c r="U142" s="185"/>
      <c r="V142" s="209">
        <f>IF(C142="",NA(),IF(OR(C142="Smelter not listed",C142="Smelter not yet identified"),MATCH($B142&amp;$D142,'[1]Smelter Look-up'!$J:$J,0),MATCH($B142&amp;$C142,'[1]Smelter Look-up'!$J:$J,0)))</f>
        <v>202</v>
      </c>
      <c r="X142" s="210">
        <f t="shared" si="10"/>
        <v>0</v>
      </c>
      <c r="AB142" s="211" t="str">
        <f t="shared" si="11"/>
        <v>GoldNOBLE METAL SERVICES</v>
      </c>
    </row>
    <row r="143" spans="1:28" s="210" customFormat="1" ht="25.5">
      <c r="A143" s="165" t="s">
        <v>15987</v>
      </c>
      <c r="B143" s="166" t="s">
        <v>1087</v>
      </c>
      <c r="C143" s="170" t="s">
        <v>15988</v>
      </c>
      <c r="D143" s="213"/>
      <c r="E143" s="166" t="s">
        <v>15896</v>
      </c>
      <c r="F143" s="166" t="s">
        <v>15987</v>
      </c>
      <c r="G143" s="166" t="s">
        <v>12764</v>
      </c>
      <c r="H143" s="167" t="s">
        <v>15903</v>
      </c>
      <c r="I143" s="168" t="s">
        <v>15903</v>
      </c>
      <c r="J143" s="168" t="s">
        <v>15903</v>
      </c>
      <c r="K143" s="207"/>
      <c r="L143" s="207"/>
      <c r="M143" s="207"/>
      <c r="N143" s="207"/>
      <c r="O143" s="207"/>
      <c r="P143" s="169"/>
      <c r="Q143" s="208"/>
      <c r="R143" s="166" t="s">
        <v>15903</v>
      </c>
      <c r="S143" s="165" t="str">
        <f t="shared" ca="1" si="12"/>
        <v>Unknown</v>
      </c>
      <c r="T143" s="165" t="str">
        <f ca="1">IF(B143="","",IF(ISERROR(MATCH($J143,[1]SorP!$B$1:$B$6226,0)),"",INDIRECT("'SorP'!$A$"&amp;MATCH($S143&amp;$J143,[1]SorP!C:C,0))))</f>
        <v/>
      </c>
      <c r="U143" s="185"/>
      <c r="V143" s="209" t="e">
        <f>IF(C143="",NA(),IF(OR(C143="Smelter not listed",C143="Smelter not yet identified"),MATCH($B143&amp;$D143,'[1]Smelter Look-up'!$J:$J,0),MATCH($B143&amp;$C143,'[1]Smelter Look-up'!$J:$J,0)))</f>
        <v>#N/A</v>
      </c>
      <c r="X143" s="210">
        <f t="shared" si="10"/>
        <v>0</v>
      </c>
      <c r="AB143" s="211" t="str">
        <f t="shared" si="11"/>
        <v>GoldNyrstar</v>
      </c>
    </row>
    <row r="144" spans="1:28" s="210" customFormat="1" ht="140.25">
      <c r="A144" s="165" t="s">
        <v>2111</v>
      </c>
      <c r="B144" s="166" t="s">
        <v>1087</v>
      </c>
      <c r="C144" s="170" t="s">
        <v>15431</v>
      </c>
      <c r="D144" s="213"/>
      <c r="E144" s="166" t="s">
        <v>15989</v>
      </c>
      <c r="F144" s="166" t="s">
        <v>2111</v>
      </c>
      <c r="G144" s="166" t="s">
        <v>12764</v>
      </c>
      <c r="H144" s="167" t="s">
        <v>15903</v>
      </c>
      <c r="I144" s="168" t="s">
        <v>15903</v>
      </c>
      <c r="J144" s="168" t="s">
        <v>15903</v>
      </c>
      <c r="K144" s="207"/>
      <c r="L144" s="207"/>
      <c r="M144" s="207"/>
      <c r="N144" s="207"/>
      <c r="O144" s="207"/>
      <c r="P144" s="169"/>
      <c r="Q144" s="208"/>
      <c r="R144" s="166" t="s">
        <v>15903</v>
      </c>
      <c r="S144" s="165" t="str">
        <f t="shared" ca="1" si="12"/>
        <v>AT</v>
      </c>
      <c r="T144" s="165" t="str">
        <f ca="1">IF(B144="","",IF(ISERROR(MATCH($J144,[1]SorP!$B$1:$B$6226,0)),"",INDIRECT("'SorP'!$A$"&amp;MATCH($S144&amp;$J144,[1]SorP!C:C,0))))</f>
        <v/>
      </c>
      <c r="U144" s="185"/>
      <c r="V144" s="209" t="e">
        <f>IF(C144="",NA(),IF(OR(C144="Smelter not listed",C144="Smelter not yet identified"),MATCH($B144&amp;$D144,'[1]Smelter Look-up'!$J:$J,0),MATCH($B144&amp;$C144,'[1]Smelter Look-up'!$J:$J,0)))</f>
        <v>#N/A</v>
      </c>
      <c r="X144" s="210">
        <f t="shared" si="10"/>
        <v>0</v>
      </c>
      <c r="AB144" s="211" t="str">
        <f t="shared" si="11"/>
        <v>GoldOegussa Oesterreichische Gold- und Silber-Scheideanstalt Gesm.b.H.</v>
      </c>
    </row>
    <row r="145" spans="1:28" s="210" customFormat="1" ht="89.25">
      <c r="A145" s="165" t="s">
        <v>688</v>
      </c>
      <c r="B145" s="166" t="s">
        <v>1087</v>
      </c>
      <c r="C145" s="170" t="s">
        <v>2063</v>
      </c>
      <c r="D145" s="213"/>
      <c r="E145" s="166" t="s">
        <v>15899</v>
      </c>
      <c r="F145" s="166" t="s">
        <v>688</v>
      </c>
      <c r="G145" s="166" t="s">
        <v>12764</v>
      </c>
      <c r="H145" s="167">
        <v>0</v>
      </c>
      <c r="I145" s="168" t="s">
        <v>1576</v>
      </c>
      <c r="J145" s="168" t="s">
        <v>1577</v>
      </c>
      <c r="K145" s="207"/>
      <c r="L145" s="207"/>
      <c r="M145" s="207"/>
      <c r="N145" s="207"/>
      <c r="O145" s="207"/>
      <c r="P145" s="169"/>
      <c r="Q145" s="208"/>
      <c r="R145" s="166" t="s">
        <v>2063</v>
      </c>
      <c r="S145" s="165" t="str">
        <f t="shared" ca="1" si="12"/>
        <v>JP</v>
      </c>
      <c r="T145" s="165" t="str">
        <f ca="1">IF(B145="","",IF(ISERROR(MATCH($J145,[1]SorP!$B$1:$B$6226,0)),"",INDIRECT("'SorP'!$A$"&amp;MATCH($S145&amp;$J145,[1]SorP!C:C,0))))</f>
        <v>IT-BZ</v>
      </c>
      <c r="U145" s="185"/>
      <c r="V145" s="209">
        <f>IF(C145="",NA(),IF(OR(C145="Smelter not listed",C145="Smelter not yet identified"),MATCH($B145&amp;$D145,'[1]Smelter Look-up'!$J:$J,0),MATCH($B145&amp;$C145,'[1]Smelter Look-up'!$J:$J,0)))</f>
        <v>207</v>
      </c>
      <c r="X145" s="210">
        <f t="shared" si="10"/>
        <v>0</v>
      </c>
      <c r="AB145" s="211" t="str">
        <f t="shared" si="11"/>
        <v>GoldOhura Precious Metal Industry Co., Ltd.</v>
      </c>
    </row>
    <row r="146" spans="1:28" s="210" customFormat="1" ht="153">
      <c r="A146" s="165" t="s">
        <v>689</v>
      </c>
      <c r="B146" s="166" t="s">
        <v>1087</v>
      </c>
      <c r="C146" s="170" t="s">
        <v>2161</v>
      </c>
      <c r="D146" s="213"/>
      <c r="E146" s="166" t="s">
        <v>15963</v>
      </c>
      <c r="F146" s="166" t="s">
        <v>689</v>
      </c>
      <c r="G146" s="166" t="s">
        <v>12764</v>
      </c>
      <c r="H146" s="167">
        <v>0</v>
      </c>
      <c r="I146" s="168" t="s">
        <v>1578</v>
      </c>
      <c r="J146" s="168" t="s">
        <v>9612</v>
      </c>
      <c r="K146" s="207"/>
      <c r="L146" s="207"/>
      <c r="M146" s="207"/>
      <c r="N146" s="207"/>
      <c r="O146" s="207"/>
      <c r="P146" s="169"/>
      <c r="Q146" s="208"/>
      <c r="R146" s="166" t="s">
        <v>2161</v>
      </c>
      <c r="S146" s="165" t="str">
        <f t="shared" ca="1" si="12"/>
        <v>RU</v>
      </c>
      <c r="T146" s="165" t="str">
        <f ca="1">IF(B146="","",IF(ISERROR(MATCH($J146,[1]SorP!$B$1:$B$6226,0)),"",INDIRECT("'SorP'!$A$"&amp;MATCH($S146&amp;$J146,[1]SorP!C:C,0))))</f>
        <v>RU-YAN</v>
      </c>
      <c r="U146" s="185"/>
      <c r="V146" s="209">
        <f>IF(C146="",NA(),IF(OR(C146="Smelter not listed",C146="Smelter not yet identified"),MATCH($B146&amp;$D146,'[1]Smelter Look-up'!$J:$J,0),MATCH($B146&amp;$C146,'[1]Smelter Look-up'!$J:$J,0)))</f>
        <v>208</v>
      </c>
      <c r="X146" s="210">
        <f t="shared" si="10"/>
        <v>0</v>
      </c>
      <c r="AB146" s="211" t="str">
        <f t="shared" si="11"/>
        <v>GoldOJSC "The Gulidov Krasnoyarsk Non-Ferrous Metals Plant" (OJSC Krastsvetmet)</v>
      </c>
    </row>
    <row r="147" spans="1:28" s="210" customFormat="1" ht="38.25">
      <c r="A147" s="165" t="s">
        <v>2333</v>
      </c>
      <c r="B147" s="166" t="s">
        <v>1087</v>
      </c>
      <c r="C147" s="170" t="s">
        <v>2332</v>
      </c>
      <c r="D147" s="213"/>
      <c r="E147" s="166" t="s">
        <v>15896</v>
      </c>
      <c r="F147" s="166" t="s">
        <v>2333</v>
      </c>
      <c r="G147" s="166" t="s">
        <v>12764</v>
      </c>
      <c r="H147" s="167">
        <v>0</v>
      </c>
      <c r="I147" s="168" t="s">
        <v>1494</v>
      </c>
      <c r="J147" s="168" t="s">
        <v>1495</v>
      </c>
      <c r="K147" s="207"/>
      <c r="L147" s="207"/>
      <c r="M147" s="207"/>
      <c r="N147" s="207"/>
      <c r="O147" s="207"/>
      <c r="P147" s="169"/>
      <c r="Q147" s="208"/>
      <c r="R147" s="166" t="s">
        <v>2332</v>
      </c>
      <c r="S147" s="165" t="str">
        <f t="shared" ca="1" si="12"/>
        <v>Unknown</v>
      </c>
      <c r="T147" s="165" t="e">
        <f ca="1">IF(B147="","",IF(ISERROR(MATCH($J147,[1]SorP!$B$1:$B$6226,0)),"",INDIRECT("'SorP'!$A$"&amp;MATCH($S147&amp;$J147,[1]SorP!C:C,0))))</f>
        <v>#N/A</v>
      </c>
      <c r="U147" s="185"/>
      <c r="V147" s="209">
        <f>IF(C147="",NA(),IF(OR(C147="Smelter not listed",C147="Smelter not yet identified"),MATCH($B147&amp;$D147,'[1]Smelter Look-up'!$J:$J,0),MATCH($B147&amp;$C147,'[1]Smelter Look-up'!$J:$J,0)))</f>
        <v>213</v>
      </c>
      <c r="X147" s="210">
        <f t="shared" si="10"/>
        <v>0</v>
      </c>
      <c r="AB147" s="211" t="str">
        <f t="shared" si="11"/>
        <v>GoldPease &amp; Curren</v>
      </c>
    </row>
    <row r="148" spans="1:28" s="210" customFormat="1" ht="89.25">
      <c r="A148" s="165" t="s">
        <v>691</v>
      </c>
      <c r="B148" s="166" t="s">
        <v>1087</v>
      </c>
      <c r="C148" s="170" t="s">
        <v>2064</v>
      </c>
      <c r="D148" s="213"/>
      <c r="E148" s="166" t="s">
        <v>15921</v>
      </c>
      <c r="F148" s="166" t="s">
        <v>691</v>
      </c>
      <c r="G148" s="166" t="s">
        <v>12764</v>
      </c>
      <c r="H148" s="167">
        <v>0</v>
      </c>
      <c r="I148" s="168" t="s">
        <v>2368</v>
      </c>
      <c r="J148" s="168" t="s">
        <v>13118</v>
      </c>
      <c r="K148" s="207"/>
      <c r="L148" s="207"/>
      <c r="M148" s="207"/>
      <c r="N148" s="207"/>
      <c r="O148" s="207"/>
      <c r="P148" s="169"/>
      <c r="Q148" s="208"/>
      <c r="R148" s="166" t="s">
        <v>2064</v>
      </c>
      <c r="S148" s="165" t="str">
        <f t="shared" ca="1" si="12"/>
        <v>CN</v>
      </c>
      <c r="T148" s="165" t="str">
        <f ca="1">IF(B148="","",IF(ISERROR(MATCH($J148,[1]SorP!$B$1:$B$6226,0)),"",INDIRECT("'SorP'!$A$"&amp;MATCH($S148&amp;$J148,[1]SorP!C:C,0))))</f>
        <v>CN-SN</v>
      </c>
      <c r="U148" s="185"/>
      <c r="V148" s="209">
        <f>IF(C148="",NA(),IF(OR(C148="Smelter not listed",C148="Smelter not yet identified"),MATCH($B148&amp;$D148,'[1]Smelter Look-up'!$J:$J,0),MATCH($B148&amp;$C148,'[1]Smelter Look-up'!$J:$J,0)))</f>
        <v>214</v>
      </c>
      <c r="X148" s="210">
        <f t="shared" si="10"/>
        <v>0</v>
      </c>
      <c r="AB148" s="211" t="str">
        <f t="shared" si="11"/>
        <v>GoldPenglai Penggang Gold Industry Co., Ltd.</v>
      </c>
    </row>
    <row r="149" spans="1:28" s="210" customFormat="1" ht="89.25">
      <c r="A149" s="165" t="s">
        <v>2404</v>
      </c>
      <c r="B149" s="166" t="s">
        <v>1087</v>
      </c>
      <c r="C149" s="170" t="s">
        <v>2403</v>
      </c>
      <c r="D149" s="213"/>
      <c r="E149" s="166" t="s">
        <v>15990</v>
      </c>
      <c r="F149" s="166" t="s">
        <v>2404</v>
      </c>
      <c r="G149" s="166" t="s">
        <v>12764</v>
      </c>
      <c r="H149" s="167">
        <v>0</v>
      </c>
      <c r="I149" s="168" t="s">
        <v>2405</v>
      </c>
      <c r="J149" s="168" t="s">
        <v>2406</v>
      </c>
      <c r="K149" s="207"/>
      <c r="L149" s="207"/>
      <c r="M149" s="207"/>
      <c r="N149" s="207"/>
      <c r="O149" s="207"/>
      <c r="P149" s="169"/>
      <c r="Q149" s="208"/>
      <c r="R149" s="166" t="s">
        <v>2403</v>
      </c>
      <c r="S149" s="165" t="str">
        <f t="shared" ca="1" si="12"/>
        <v>CL</v>
      </c>
      <c r="T149" s="165" t="str">
        <f ca="1">IF(B149="","",IF(ISERROR(MATCH($J149,[1]SorP!$B$1:$B$6226,0)),"",INDIRECT("'SorP'!$A$"&amp;MATCH($S149&amp;$J149,[1]SorP!C:C,0))))</f>
        <v>CL-AP</v>
      </c>
      <c r="U149" s="185"/>
      <c r="V149" s="209">
        <f>IF(C149="",NA(),IF(OR(C149="Smelter not listed",C149="Smelter not yet identified"),MATCH($B149&amp;$D149,'[1]Smelter Look-up'!$J:$J,0),MATCH($B149&amp;$C149,'[1]Smelter Look-up'!$J:$J,0)))</f>
        <v>217</v>
      </c>
      <c r="X149" s="210">
        <f t="shared" si="10"/>
        <v>0</v>
      </c>
      <c r="AB149" s="211" t="str">
        <f t="shared" si="11"/>
        <v>GoldPlanta Recuperadora de Metales SpA</v>
      </c>
    </row>
    <row r="150" spans="1:28" s="210" customFormat="1" ht="76.5">
      <c r="A150" s="165" t="s">
        <v>692</v>
      </c>
      <c r="B150" s="166" t="s">
        <v>1087</v>
      </c>
      <c r="C150" s="170" t="s">
        <v>872</v>
      </c>
      <c r="D150" s="213"/>
      <c r="E150" s="166" t="s">
        <v>15963</v>
      </c>
      <c r="F150" s="166" t="s">
        <v>692</v>
      </c>
      <c r="G150" s="166" t="s">
        <v>12764</v>
      </c>
      <c r="H150" s="167">
        <v>0</v>
      </c>
      <c r="I150" s="168" t="s">
        <v>1580</v>
      </c>
      <c r="J150" s="168" t="s">
        <v>9472</v>
      </c>
      <c r="K150" s="207"/>
      <c r="L150" s="207"/>
      <c r="M150" s="207"/>
      <c r="N150" s="207"/>
      <c r="O150" s="207"/>
      <c r="P150" s="169"/>
      <c r="Q150" s="208"/>
      <c r="R150" s="166" t="s">
        <v>872</v>
      </c>
      <c r="S150" s="165" t="str">
        <f t="shared" ca="1" si="12"/>
        <v>RU</v>
      </c>
      <c r="T150" s="165" t="str">
        <f ca="1">IF(B150="","",IF(ISERROR(MATCH($J150,[1]SorP!$B$1:$B$6226,0)),"",INDIRECT("'SorP'!$A$"&amp;MATCH($S150&amp;$J150,[1]SorP!C:C,0))))</f>
        <v>RU-NIZ</v>
      </c>
      <c r="U150" s="185"/>
      <c r="V150" s="209">
        <f>IF(C150="",NA(),IF(OR(C150="Smelter not listed",C150="Smelter not yet identified"),MATCH($B150&amp;$D150,'[1]Smelter Look-up'!$J:$J,0),MATCH($B150&amp;$C150,'[1]Smelter Look-up'!$J:$J,0)))</f>
        <v>218</v>
      </c>
      <c r="X150" s="210">
        <f t="shared" si="10"/>
        <v>0</v>
      </c>
      <c r="AB150" s="211" t="str">
        <f t="shared" si="11"/>
        <v>GoldPrioksky Plant of Non-Ferrous Metals</v>
      </c>
    </row>
    <row r="151" spans="1:28" s="210" customFormat="1" ht="76.5">
      <c r="A151" s="165" t="s">
        <v>693</v>
      </c>
      <c r="B151" s="166" t="s">
        <v>1087</v>
      </c>
      <c r="C151" s="170" t="s">
        <v>1186</v>
      </c>
      <c r="D151" s="213"/>
      <c r="E151" s="166" t="s">
        <v>15991</v>
      </c>
      <c r="F151" s="166" t="s">
        <v>693</v>
      </c>
      <c r="G151" s="166" t="s">
        <v>12764</v>
      </c>
      <c r="H151" s="167">
        <v>0</v>
      </c>
      <c r="I151" s="168" t="s">
        <v>1581</v>
      </c>
      <c r="J151" s="168" t="s">
        <v>5835</v>
      </c>
      <c r="K151" s="207"/>
      <c r="L151" s="207"/>
      <c r="M151" s="207"/>
      <c r="N151" s="207"/>
      <c r="O151" s="207"/>
      <c r="P151" s="169"/>
      <c r="Q151" s="208"/>
      <c r="R151" s="166" t="s">
        <v>1186</v>
      </c>
      <c r="S151" s="165" t="str">
        <f t="shared" ca="1" si="12"/>
        <v>ID</v>
      </c>
      <c r="T151" s="165" t="str">
        <f ca="1">IF(B151="","",IF(ISERROR(MATCH($J151,[1]SorP!$B$1:$B$6226,0)),"",INDIRECT("'SorP'!$A$"&amp;MATCH($S151&amp;$J151,[1]SorP!C:C,0))))</f>
        <v>HU-NY</v>
      </c>
      <c r="U151" s="185"/>
      <c r="V151" s="209">
        <f>IF(C151="",NA(),IF(OR(C151="Smelter not listed",C151="Smelter not yet identified"),MATCH($B151&amp;$D151,'[1]Smelter Look-up'!$J:$J,0),MATCH($B151&amp;$C151,'[1]Smelter Look-up'!$J:$J,0)))</f>
        <v>220</v>
      </c>
      <c r="X151" s="210">
        <f t="shared" si="10"/>
        <v>0</v>
      </c>
      <c r="AB151" s="211" t="str">
        <f t="shared" si="11"/>
        <v>GoldPT Aneka Tambang (Persero) Tbk</v>
      </c>
    </row>
    <row r="152" spans="1:28" s="210" customFormat="1" ht="38.25">
      <c r="A152" s="165" t="s">
        <v>694</v>
      </c>
      <c r="B152" s="166" t="s">
        <v>1087</v>
      </c>
      <c r="C152" s="170" t="s">
        <v>11983</v>
      </c>
      <c r="D152" s="213"/>
      <c r="E152" s="166" t="s">
        <v>15908</v>
      </c>
      <c r="F152" s="166" t="s">
        <v>694</v>
      </c>
      <c r="G152" s="166" t="s">
        <v>12764</v>
      </c>
      <c r="H152" s="167">
        <v>0</v>
      </c>
      <c r="I152" s="168" t="s">
        <v>1582</v>
      </c>
      <c r="J152" s="168" t="s">
        <v>1564</v>
      </c>
      <c r="K152" s="207"/>
      <c r="L152" s="207"/>
      <c r="M152" s="207"/>
      <c r="N152" s="207"/>
      <c r="O152" s="207"/>
      <c r="P152" s="169"/>
      <c r="Q152" s="208"/>
      <c r="R152" s="166" t="s">
        <v>11983</v>
      </c>
      <c r="S152" s="165" t="str">
        <f t="shared" ca="1" si="12"/>
        <v>CH</v>
      </c>
      <c r="T152" s="165" t="str">
        <f ca="1">IF(B152="","",IF(ISERROR(MATCH($J152,[1]SorP!$B$1:$B$6226,0)),"",INDIRECT("'SorP'!$A$"&amp;MATCH($S152&amp;$J152,[1]SorP!C:C,0))))</f>
        <v>CH-NW</v>
      </c>
      <c r="U152" s="185"/>
      <c r="V152" s="209">
        <f>IF(C152="",NA(),IF(OR(C152="Smelter not listed",C152="Smelter not yet identified"),MATCH($B152&amp;$D152,'[1]Smelter Look-up'!$J:$J,0),MATCH($B152&amp;$C152,'[1]Smelter Look-up'!$J:$J,0)))</f>
        <v>221</v>
      </c>
      <c r="X152" s="210">
        <f t="shared" si="10"/>
        <v>0</v>
      </c>
      <c r="AB152" s="211" t="str">
        <f t="shared" si="11"/>
        <v>GoldPX Precinox S.A.</v>
      </c>
    </row>
    <row r="153" spans="1:28" s="210" customFormat="1" ht="38.25">
      <c r="A153" s="165" t="s">
        <v>12704</v>
      </c>
      <c r="B153" s="166" t="s">
        <v>1087</v>
      </c>
      <c r="C153" s="170" t="s">
        <v>12703</v>
      </c>
      <c r="D153" s="213"/>
      <c r="E153" s="166" t="s">
        <v>15896</v>
      </c>
      <c r="F153" s="166" t="s">
        <v>12704</v>
      </c>
      <c r="G153" s="166" t="s">
        <v>12764</v>
      </c>
      <c r="H153" s="167">
        <v>0</v>
      </c>
      <c r="I153" s="168" t="s">
        <v>12763</v>
      </c>
      <c r="J153" s="168" t="s">
        <v>1575</v>
      </c>
      <c r="K153" s="207"/>
      <c r="L153" s="207"/>
      <c r="M153" s="207"/>
      <c r="N153" s="207"/>
      <c r="O153" s="207"/>
      <c r="P153" s="169"/>
      <c r="Q153" s="208"/>
      <c r="R153" s="166" t="s">
        <v>12703</v>
      </c>
      <c r="S153" s="165" t="str">
        <f t="shared" ca="1" si="12"/>
        <v>Unknown</v>
      </c>
      <c r="T153" s="165" t="e">
        <f ca="1">IF(B153="","",IF(ISERROR(MATCH($J153,[1]SorP!$B$1:$B$6226,0)),"",INDIRECT("'SorP'!$A$"&amp;MATCH($S153&amp;$J153,[1]SorP!C:C,0))))</f>
        <v>#N/A</v>
      </c>
      <c r="U153" s="185"/>
      <c r="V153" s="209">
        <f>IF(C153="",NA(),IF(OR(C153="Smelter not listed",C153="Smelter not yet identified"),MATCH($B153&amp;$D153,'[1]Smelter Look-up'!$J:$J,0),MATCH($B153&amp;$C153,'[1]Smelter Look-up'!$J:$J,0)))</f>
        <v>223</v>
      </c>
      <c r="X153" s="210">
        <f t="shared" si="10"/>
        <v>0</v>
      </c>
      <c r="AB153" s="211" t="str">
        <f t="shared" si="11"/>
        <v>GoldQG Refining, LLC</v>
      </c>
    </row>
    <row r="154" spans="1:28" s="210" customFormat="1" ht="63.75">
      <c r="A154" s="165" t="s">
        <v>695</v>
      </c>
      <c r="B154" s="166" t="s">
        <v>1087</v>
      </c>
      <c r="C154" s="170" t="s">
        <v>2065</v>
      </c>
      <c r="D154" s="213"/>
      <c r="E154" s="166" t="s">
        <v>15917</v>
      </c>
      <c r="F154" s="166" t="s">
        <v>695</v>
      </c>
      <c r="G154" s="166" t="s">
        <v>12764</v>
      </c>
      <c r="H154" s="167">
        <v>0</v>
      </c>
      <c r="I154" s="168" t="s">
        <v>1583</v>
      </c>
      <c r="J154" s="168" t="s">
        <v>1584</v>
      </c>
      <c r="K154" s="207"/>
      <c r="L154" s="207"/>
      <c r="M154" s="207"/>
      <c r="N154" s="207"/>
      <c r="O154" s="207"/>
      <c r="P154" s="169"/>
      <c r="Q154" s="208"/>
      <c r="R154" s="166" t="s">
        <v>2065</v>
      </c>
      <c r="S154" s="165" t="str">
        <f t="shared" ca="1" si="12"/>
        <v>ZA</v>
      </c>
      <c r="T154" s="165" t="str">
        <f ca="1">IF(B154="","",IF(ISERROR(MATCH($J154,[1]SorP!$B$1:$B$6226,0)),"",INDIRECT("'SorP'!$A$"&amp;MATCH($S154&amp;$J154,[1]SorP!C:C,0))))</f>
        <v>YE-HD</v>
      </c>
      <c r="U154" s="185"/>
      <c r="V154" s="209">
        <f>IF(C154="",NA(),IF(OR(C154="Smelter not listed",C154="Smelter not yet identified"),MATCH($B154&amp;$D154,'[1]Smelter Look-up'!$J:$J,0),MATCH($B154&amp;$C154,'[1]Smelter Look-up'!$J:$J,0)))</f>
        <v>224</v>
      </c>
      <c r="X154" s="210">
        <f t="shared" si="10"/>
        <v>0</v>
      </c>
      <c r="AB154" s="211" t="str">
        <f t="shared" si="11"/>
        <v>GoldRand Refinery (Pty) Ltd.</v>
      </c>
    </row>
    <row r="155" spans="1:28" s="210" customFormat="1" ht="76.5">
      <c r="A155" s="165" t="s">
        <v>15992</v>
      </c>
      <c r="B155" s="166" t="s">
        <v>1087</v>
      </c>
      <c r="C155" s="170" t="s">
        <v>15993</v>
      </c>
      <c r="D155" s="213"/>
      <c r="E155" s="166" t="s">
        <v>15921</v>
      </c>
      <c r="F155" s="166" t="s">
        <v>15992</v>
      </c>
      <c r="G155" s="166" t="s">
        <v>12764</v>
      </c>
      <c r="H155" s="167">
        <v>0</v>
      </c>
      <c r="I155" s="168" t="s">
        <v>15994</v>
      </c>
      <c r="J155" s="168" t="s">
        <v>13128</v>
      </c>
      <c r="K155" s="207"/>
      <c r="L155" s="207"/>
      <c r="M155" s="207"/>
      <c r="N155" s="207"/>
      <c r="O155" s="207"/>
      <c r="P155" s="169"/>
      <c r="Q155" s="208"/>
      <c r="R155" s="166" t="s">
        <v>15993</v>
      </c>
      <c r="S155" s="165" t="str">
        <f t="shared" ca="1" si="12"/>
        <v>CN</v>
      </c>
      <c r="T155" s="165" t="str">
        <f ca="1">IF(B155="","",IF(ISERROR(MATCH($J155,[1]SorP!$B$1:$B$6226,0)),"",INDIRECT("'SorP'!$A$"&amp;MATCH($S155&amp;$J155,[1]SorP!C:C,0))))</f>
        <v>CN-GZ</v>
      </c>
      <c r="U155" s="185"/>
      <c r="V155" s="209">
        <f>IF(C155="",NA(),IF(OR(C155="Smelter not listed",C155="Smelter not yet identified"),MATCH($B155&amp;$D155,'[1]Smelter Look-up'!$J:$J,0),MATCH($B155&amp;$C155,'[1]Smelter Look-up'!$J:$J,0)))</f>
        <v>226</v>
      </c>
      <c r="X155" s="210">
        <f t="shared" si="10"/>
        <v>0</v>
      </c>
      <c r="AB155" s="211" t="str">
        <f t="shared" si="11"/>
        <v>GoldRefinery of Seemine Gold Co., Ltd.</v>
      </c>
    </row>
    <row r="156" spans="1:28" s="210" customFormat="1" ht="51">
      <c r="A156" s="165" t="s">
        <v>2212</v>
      </c>
      <c r="B156" s="166" t="s">
        <v>1087</v>
      </c>
      <c r="C156" s="170" t="s">
        <v>13279</v>
      </c>
      <c r="D156" s="213"/>
      <c r="E156" s="166" t="s">
        <v>15995</v>
      </c>
      <c r="F156" s="166" t="s">
        <v>2212</v>
      </c>
      <c r="G156" s="166" t="s">
        <v>12764</v>
      </c>
      <c r="H156" s="167">
        <v>0</v>
      </c>
      <c r="I156" s="168" t="s">
        <v>2241</v>
      </c>
      <c r="J156" s="168" t="s">
        <v>8529</v>
      </c>
      <c r="K156" s="207"/>
      <c r="L156" s="207"/>
      <c r="M156" s="207"/>
      <c r="N156" s="207"/>
      <c r="O156" s="207"/>
      <c r="P156" s="169"/>
      <c r="Q156" s="208"/>
      <c r="R156" s="166" t="s">
        <v>13279</v>
      </c>
      <c r="S156" s="165" t="str">
        <f t="shared" ca="1" si="12"/>
        <v>Unknown</v>
      </c>
      <c r="T156" s="165" t="e">
        <f ca="1">IF(B156="","",IF(ISERROR(MATCH($J156,[1]SorP!$B$1:$B$6226,0)),"",INDIRECT("'SorP'!$A$"&amp;MATCH($S156&amp;$J156,[1]SorP!C:C,0))))</f>
        <v>#N/A</v>
      </c>
      <c r="U156" s="185"/>
      <c r="V156" s="209">
        <f>IF(C156="",NA(),IF(OR(C156="Smelter not listed",C156="Smelter not yet identified"),MATCH($B156&amp;$D156,'[1]Smelter Look-up'!$J:$J,0),MATCH($B156&amp;$C156,'[1]Smelter Look-up'!$J:$J,0)))</f>
        <v>228</v>
      </c>
      <c r="X156" s="210">
        <f t="shared" si="10"/>
        <v>0</v>
      </c>
      <c r="AB156" s="211" t="str">
        <f t="shared" si="11"/>
        <v>GoldREMONDIS PMR B.V.</v>
      </c>
    </row>
    <row r="157" spans="1:28" s="210" customFormat="1" ht="51">
      <c r="A157" s="165" t="s">
        <v>696</v>
      </c>
      <c r="B157" s="166" t="s">
        <v>1087</v>
      </c>
      <c r="C157" s="170" t="s">
        <v>873</v>
      </c>
      <c r="D157" s="213"/>
      <c r="E157" s="166" t="s">
        <v>15911</v>
      </c>
      <c r="F157" s="166" t="s">
        <v>696</v>
      </c>
      <c r="G157" s="166" t="s">
        <v>12764</v>
      </c>
      <c r="H157" s="167">
        <v>0</v>
      </c>
      <c r="I157" s="168" t="s">
        <v>1585</v>
      </c>
      <c r="J157" s="168" t="s">
        <v>1549</v>
      </c>
      <c r="K157" s="207"/>
      <c r="L157" s="207"/>
      <c r="M157" s="207"/>
      <c r="N157" s="207"/>
      <c r="O157" s="207"/>
      <c r="P157" s="169"/>
      <c r="Q157" s="208"/>
      <c r="R157" s="166" t="s">
        <v>873</v>
      </c>
      <c r="S157" s="165" t="str">
        <f t="shared" ca="1" si="12"/>
        <v>CA</v>
      </c>
      <c r="T157" s="165" t="str">
        <f ca="1">IF(B157="","",IF(ISERROR(MATCH($J157,[1]SorP!$B$1:$B$6226,0)),"",INDIRECT("'SorP'!$A$"&amp;MATCH($S157&amp;$J157,[1]SorP!C:C,0))))</f>
        <v>CA-ON</v>
      </c>
      <c r="U157" s="185"/>
      <c r="V157" s="209">
        <f>IF(C157="",NA(),IF(OR(C157="Smelter not listed",C157="Smelter not yet identified"),MATCH($B157&amp;$D157,'[1]Smelter Look-up'!$J:$J,0),MATCH($B157&amp;$C157,'[1]Smelter Look-up'!$J:$J,0)))</f>
        <v>229</v>
      </c>
      <c r="X157" s="210">
        <f t="shared" si="10"/>
        <v>0</v>
      </c>
      <c r="AB157" s="211" t="str">
        <f t="shared" si="11"/>
        <v>GoldRoyal Canadian Mint</v>
      </c>
    </row>
    <row r="158" spans="1:28" s="210" customFormat="1" ht="25.5">
      <c r="A158" s="165" t="s">
        <v>2163</v>
      </c>
      <c r="B158" s="166" t="s">
        <v>1087</v>
      </c>
      <c r="C158" s="170" t="s">
        <v>2162</v>
      </c>
      <c r="D158" s="213"/>
      <c r="E158" s="166" t="s">
        <v>15996</v>
      </c>
      <c r="F158" s="166" t="s">
        <v>2163</v>
      </c>
      <c r="G158" s="166" t="s">
        <v>12764</v>
      </c>
      <c r="H158" s="167">
        <v>0</v>
      </c>
      <c r="I158" s="168" t="s">
        <v>15231</v>
      </c>
      <c r="J158" s="168" t="s">
        <v>12379</v>
      </c>
      <c r="K158" s="207"/>
      <c r="L158" s="207"/>
      <c r="M158" s="207"/>
      <c r="N158" s="207"/>
      <c r="O158" s="207"/>
      <c r="P158" s="169"/>
      <c r="Q158" s="208"/>
      <c r="R158" s="166" t="s">
        <v>2162</v>
      </c>
      <c r="S158" s="165" t="str">
        <f t="shared" ca="1" si="12"/>
        <v>FR</v>
      </c>
      <c r="T158" s="165" t="str">
        <f ca="1">IF(B158="","",IF(ISERROR(MATCH($J158,[1]SorP!$B$1:$B$6226,0)),"",INDIRECT("'SorP'!$A$"&amp;MATCH($S158&amp;$J158,[1]SorP!C:C,0))))</f>
        <v>FJ-06</v>
      </c>
      <c r="U158" s="185"/>
      <c r="V158" s="209">
        <f>IF(C158="",NA(),IF(OR(C158="Smelter not listed",C158="Smelter not yet identified"),MATCH($B158&amp;$D158,'[1]Smelter Look-up'!$J:$J,0),MATCH($B158&amp;$C158,'[1]Smelter Look-up'!$J:$J,0)))</f>
        <v>230</v>
      </c>
      <c r="X158" s="210">
        <f t="shared" si="10"/>
        <v>0</v>
      </c>
      <c r="AB158" s="211" t="str">
        <f t="shared" si="11"/>
        <v>GoldSAAMP</v>
      </c>
    </row>
    <row r="159" spans="1:28" s="210" customFormat="1" ht="38.25">
      <c r="A159" s="165" t="s">
        <v>697</v>
      </c>
      <c r="B159" s="166" t="s">
        <v>1087</v>
      </c>
      <c r="C159" s="170" t="s">
        <v>1121</v>
      </c>
      <c r="D159" s="213"/>
      <c r="E159" s="166" t="s">
        <v>15896</v>
      </c>
      <c r="F159" s="166" t="s">
        <v>697</v>
      </c>
      <c r="G159" s="166" t="s">
        <v>12764</v>
      </c>
      <c r="H159" s="167">
        <v>0</v>
      </c>
      <c r="I159" s="168" t="s">
        <v>1586</v>
      </c>
      <c r="J159" s="168" t="s">
        <v>1587</v>
      </c>
      <c r="K159" s="207"/>
      <c r="L159" s="207"/>
      <c r="M159" s="207"/>
      <c r="N159" s="207"/>
      <c r="O159" s="207"/>
      <c r="P159" s="169"/>
      <c r="Q159" s="208"/>
      <c r="R159" s="166" t="s">
        <v>1121</v>
      </c>
      <c r="S159" s="165" t="str">
        <f t="shared" ca="1" si="12"/>
        <v>Unknown</v>
      </c>
      <c r="T159" s="165" t="e">
        <f ca="1">IF(B159="","",IF(ISERROR(MATCH($J159,[1]SorP!$B$1:$B$6226,0)),"",INDIRECT("'SorP'!$A$"&amp;MATCH($S159&amp;$J159,[1]SorP!C:C,0))))</f>
        <v>#N/A</v>
      </c>
      <c r="U159" s="185"/>
      <c r="V159" s="209">
        <f>IF(C159="",NA(),IF(OR(C159="Smelter not listed",C159="Smelter not yet identified"),MATCH($B159&amp;$D159,'[1]Smelter Look-up'!$J:$J,0),MATCH($B159&amp;$C159,'[1]Smelter Look-up'!$J:$J,0)))</f>
        <v>231</v>
      </c>
      <c r="X159" s="210">
        <f t="shared" si="10"/>
        <v>0</v>
      </c>
      <c r="AB159" s="211" t="str">
        <f t="shared" si="11"/>
        <v>GoldSabin Metal Corp.</v>
      </c>
    </row>
    <row r="160" spans="1:28" s="210" customFormat="1" ht="38.25">
      <c r="A160" s="165" t="s">
        <v>2408</v>
      </c>
      <c r="B160" s="166" t="s">
        <v>1087</v>
      </c>
      <c r="C160" s="170" t="s">
        <v>2407</v>
      </c>
      <c r="D160" s="213"/>
      <c r="E160" s="166" t="s">
        <v>15894</v>
      </c>
      <c r="F160" s="166" t="s">
        <v>2408</v>
      </c>
      <c r="G160" s="166" t="s">
        <v>12764</v>
      </c>
      <c r="H160" s="167">
        <v>0</v>
      </c>
      <c r="I160" s="168" t="s">
        <v>1522</v>
      </c>
      <c r="J160" s="168" t="s">
        <v>6296</v>
      </c>
      <c r="K160" s="207"/>
      <c r="L160" s="207"/>
      <c r="M160" s="207"/>
      <c r="N160" s="207"/>
      <c r="O160" s="207"/>
      <c r="P160" s="169"/>
      <c r="Q160" s="208"/>
      <c r="R160" s="166" t="s">
        <v>2407</v>
      </c>
      <c r="S160" s="165" t="str">
        <f t="shared" ca="1" si="12"/>
        <v>IT</v>
      </c>
      <c r="T160" s="165" t="str">
        <f ca="1">IF(B160="","",IF(ISERROR(MATCH($J160,[1]SorP!$B$1:$B$6226,0)),"",INDIRECT("'SorP'!$A$"&amp;MATCH($S160&amp;$J160,[1]SorP!C:C,0))))</f>
        <v>IS-RHH</v>
      </c>
      <c r="U160" s="185"/>
      <c r="V160" s="209">
        <f>IF(C160="",NA(),IF(OR(C160="Smelter not listed",C160="Smelter not yet identified"),MATCH($B160&amp;$D160,'[1]Smelter Look-up'!$J:$J,0),MATCH($B160&amp;$C160,'[1]Smelter Look-up'!$J:$J,0)))</f>
        <v>232</v>
      </c>
      <c r="X160" s="210">
        <f t="shared" si="10"/>
        <v>0</v>
      </c>
      <c r="AB160" s="211" t="str">
        <f t="shared" si="11"/>
        <v>GoldSafimet S.p.A</v>
      </c>
    </row>
    <row r="161" spans="1:28" s="210" customFormat="1" ht="25.5">
      <c r="A161" s="165" t="s">
        <v>2214</v>
      </c>
      <c r="B161" s="166" t="s">
        <v>1087</v>
      </c>
      <c r="C161" s="170" t="s">
        <v>2213</v>
      </c>
      <c r="D161" s="213"/>
      <c r="E161" s="166" t="s">
        <v>15997</v>
      </c>
      <c r="F161" s="166" t="s">
        <v>2214</v>
      </c>
      <c r="G161" s="166" t="s">
        <v>12764</v>
      </c>
      <c r="H161" s="167">
        <v>0</v>
      </c>
      <c r="I161" s="168" t="s">
        <v>2215</v>
      </c>
      <c r="J161" s="168" t="s">
        <v>4026</v>
      </c>
      <c r="K161" s="207"/>
      <c r="L161" s="207"/>
      <c r="M161" s="207"/>
      <c r="N161" s="207"/>
      <c r="O161" s="207"/>
      <c r="P161" s="169"/>
      <c r="Q161" s="208"/>
      <c r="R161" s="166" t="s">
        <v>2213</v>
      </c>
      <c r="S161" s="165" t="str">
        <f t="shared" ca="1" si="12"/>
        <v>Unknown</v>
      </c>
      <c r="T161" s="165" t="e">
        <f ca="1">IF(B161="","",IF(ISERROR(MATCH($J161,[1]SorP!$B$1:$B$6226,0)),"",INDIRECT("'SorP'!$A$"&amp;MATCH($S161&amp;$J161,[1]SorP!C:C,0))))</f>
        <v>#N/A</v>
      </c>
      <c r="U161" s="185"/>
      <c r="V161" s="209">
        <f>IF(C161="",NA(),IF(OR(C161="Smelter not listed",C161="Smelter not yet identified"),MATCH($B161&amp;$D161,'[1]Smelter Look-up'!$J:$J,0),MATCH($B161&amp;$C161,'[1]Smelter Look-up'!$J:$J,0)))</f>
        <v>233</v>
      </c>
      <c r="X161" s="210">
        <f t="shared" si="10"/>
        <v>0</v>
      </c>
      <c r="AB161" s="211" t="str">
        <f t="shared" si="11"/>
        <v>GoldSAFINA A.S.</v>
      </c>
    </row>
    <row r="162" spans="1:28" s="210" customFormat="1" ht="25.5">
      <c r="A162" s="165" t="s">
        <v>15998</v>
      </c>
      <c r="B162" s="166" t="s">
        <v>1087</v>
      </c>
      <c r="C162" s="170" t="s">
        <v>15999</v>
      </c>
      <c r="D162" s="213"/>
      <c r="E162" s="166" t="s">
        <v>15916</v>
      </c>
      <c r="F162" s="166" t="s">
        <v>15998</v>
      </c>
      <c r="G162" s="166" t="s">
        <v>12764</v>
      </c>
      <c r="H162" s="167">
        <v>0</v>
      </c>
      <c r="I162" s="168" t="s">
        <v>16000</v>
      </c>
      <c r="J162" s="168" t="s">
        <v>14935</v>
      </c>
      <c r="K162" s="207"/>
      <c r="L162" s="207"/>
      <c r="M162" s="207"/>
      <c r="N162" s="207"/>
      <c r="O162" s="207"/>
      <c r="P162" s="169"/>
      <c r="Q162" s="208"/>
      <c r="R162" s="166" t="s">
        <v>15999</v>
      </c>
      <c r="S162" s="165" t="str">
        <f t="shared" ca="1" si="12"/>
        <v>IN</v>
      </c>
      <c r="T162" s="165" t="str">
        <f ca="1">IF(B162="","",IF(ISERROR(MATCH($J162,[1]SorP!$B$1:$B$6226,0)),"",INDIRECT("'SorP'!$A$"&amp;MATCH($S162&amp;$J162,[1]SorP!C:C,0))))</f>
        <v>IL-JM</v>
      </c>
      <c r="U162" s="185"/>
      <c r="V162" s="209">
        <f>IF(C162="",NA(),IF(OR(C162="Smelter not listed",C162="Smelter not yet identified"),MATCH($B162&amp;$D162,'[1]Smelter Look-up'!$J:$J,0),MATCH($B162&amp;$C162,'[1]Smelter Look-up'!$J:$J,0)))</f>
        <v>235</v>
      </c>
      <c r="X162" s="210">
        <f t="shared" si="10"/>
        <v>0</v>
      </c>
      <c r="AB162" s="211" t="str">
        <f t="shared" si="11"/>
        <v>GoldSai Refinery</v>
      </c>
    </row>
    <row r="163" spans="1:28" s="210" customFormat="1" ht="63.75">
      <c r="A163" s="165" t="s">
        <v>14893</v>
      </c>
      <c r="B163" s="166" t="s">
        <v>1087</v>
      </c>
      <c r="C163" s="170" t="s">
        <v>15225</v>
      </c>
      <c r="D163" s="213"/>
      <c r="E163" s="166" t="s">
        <v>15900</v>
      </c>
      <c r="F163" s="166" t="s">
        <v>14893</v>
      </c>
      <c r="G163" s="166" t="s">
        <v>12764</v>
      </c>
      <c r="H163" s="167">
        <v>0</v>
      </c>
      <c r="I163" s="168" t="s">
        <v>1633</v>
      </c>
      <c r="J163" s="168" t="s">
        <v>2461</v>
      </c>
      <c r="K163" s="207"/>
      <c r="L163" s="207"/>
      <c r="M163" s="207"/>
      <c r="N163" s="207"/>
      <c r="O163" s="207"/>
      <c r="P163" s="169"/>
      <c r="Q163" s="208"/>
      <c r="R163" s="166" t="s">
        <v>15225</v>
      </c>
      <c r="S163" s="165" t="str">
        <f t="shared" ca="1" si="12"/>
        <v>AE</v>
      </c>
      <c r="T163" s="165" t="str">
        <f ca="1">IF(B163="","",IF(ISERROR(MATCH($J163,[1]SorP!$B$1:$B$6226,0)),"",INDIRECT("'SorP'!$A$"&amp;MATCH($S163&amp;$J163,[1]SorP!C:C,0))))</f>
        <v>AE-DU</v>
      </c>
      <c r="U163" s="185"/>
      <c r="V163" s="209">
        <f>IF(C163="",NA(),IF(OR(C163="Smelter not listed",C163="Smelter not yet identified"),MATCH($B163&amp;$D163,'[1]Smelter Look-up'!$J:$J,0),MATCH($B163&amp;$C163,'[1]Smelter Look-up'!$J:$J,0)))</f>
        <v>237</v>
      </c>
      <c r="X163" s="210">
        <f t="shared" si="10"/>
        <v>0</v>
      </c>
      <c r="AB163" s="211" t="str">
        <f t="shared" si="11"/>
        <v>GoldSAM Precious Metals FZ-LLC</v>
      </c>
    </row>
    <row r="164" spans="1:28" s="210" customFormat="1" ht="51">
      <c r="A164" s="165" t="s">
        <v>1361</v>
      </c>
      <c r="B164" s="166" t="s">
        <v>1087</v>
      </c>
      <c r="C164" s="170" t="s">
        <v>1360</v>
      </c>
      <c r="D164" s="213"/>
      <c r="E164" s="166" t="s">
        <v>1069</v>
      </c>
      <c r="F164" s="166" t="s">
        <v>1361</v>
      </c>
      <c r="G164" s="166" t="s">
        <v>12764</v>
      </c>
      <c r="H164" s="167">
        <v>0</v>
      </c>
      <c r="I164" s="168" t="s">
        <v>16001</v>
      </c>
      <c r="J164" s="168" t="s">
        <v>12412</v>
      </c>
      <c r="K164" s="207"/>
      <c r="L164" s="207"/>
      <c r="M164" s="207"/>
      <c r="N164" s="207"/>
      <c r="O164" s="207"/>
      <c r="P164" s="169"/>
      <c r="Q164" s="208"/>
      <c r="R164" s="166" t="s">
        <v>1360</v>
      </c>
      <c r="S164" s="165" t="str">
        <f t="shared" ca="1" si="12"/>
        <v>KR</v>
      </c>
      <c r="T164" s="165" t="str">
        <f ca="1">IF(B164="","",IF(ISERROR(MATCH($J164,[1]SorP!$B$1:$B$6226,0)),"",INDIRECT("'SorP'!$A$"&amp;MATCH($S164&amp;$J164,[1]SorP!C:C,0))))</f>
        <v>KH-16</v>
      </c>
      <c r="U164" s="185"/>
      <c r="V164" s="209">
        <f>IF(C164="",NA(),IF(OR(C164="Smelter not listed",C164="Smelter not yet identified"),MATCH($B164&amp;$D164,'[1]Smelter Look-up'!$J:$J,0),MATCH($B164&amp;$C164,'[1]Smelter Look-up'!$J:$J,0)))</f>
        <v>239</v>
      </c>
      <c r="X164" s="210">
        <f t="shared" si="10"/>
        <v>0</v>
      </c>
      <c r="AB164" s="211" t="str">
        <f t="shared" si="11"/>
        <v>GoldSamduck Precious Metals</v>
      </c>
    </row>
    <row r="165" spans="1:28" s="210" customFormat="1" ht="51">
      <c r="A165" s="165" t="s">
        <v>698</v>
      </c>
      <c r="B165" s="166" t="s">
        <v>1087</v>
      </c>
      <c r="C165" s="170" t="s">
        <v>2334</v>
      </c>
      <c r="D165" s="213"/>
      <c r="E165" s="166" t="s">
        <v>1069</v>
      </c>
      <c r="F165" s="166" t="s">
        <v>698</v>
      </c>
      <c r="G165" s="166" t="s">
        <v>12764</v>
      </c>
      <c r="H165" s="167">
        <v>0</v>
      </c>
      <c r="I165" s="168" t="s">
        <v>16002</v>
      </c>
      <c r="J165" s="168" t="s">
        <v>12418</v>
      </c>
      <c r="K165" s="207"/>
      <c r="L165" s="207"/>
      <c r="M165" s="207"/>
      <c r="N165" s="207"/>
      <c r="O165" s="207"/>
      <c r="P165" s="169"/>
      <c r="Q165" s="208"/>
      <c r="R165" s="166" t="s">
        <v>2334</v>
      </c>
      <c r="S165" s="165" t="str">
        <f t="shared" ca="1" si="12"/>
        <v>KR</v>
      </c>
      <c r="T165" s="165" t="str">
        <f ca="1">IF(B165="","",IF(ISERROR(MATCH($J165,[1]SorP!$B$1:$B$6226,0)),"",INDIRECT("'SorP'!$A$"&amp;MATCH($S165&amp;$J165,[1]SorP!C:C,0))))</f>
        <v>KH-21</v>
      </c>
      <c r="U165" s="185"/>
      <c r="V165" s="209">
        <f>IF(C165="",NA(),IF(OR(C165="Smelter not listed",C165="Smelter not yet identified"),MATCH($B165&amp;$D165,'[1]Smelter Look-up'!$J:$J,0),MATCH($B165&amp;$C165,'[1]Smelter Look-up'!$J:$J,0)))</f>
        <v>240</v>
      </c>
      <c r="X165" s="210">
        <f t="shared" si="10"/>
        <v>0</v>
      </c>
      <c r="AB165" s="211" t="str">
        <f t="shared" si="11"/>
        <v>GoldSamwon Metals Corp.</v>
      </c>
    </row>
    <row r="166" spans="1:28" s="210" customFormat="1" ht="63.75">
      <c r="A166" s="165" t="s">
        <v>699</v>
      </c>
      <c r="B166" s="166" t="s">
        <v>1087</v>
      </c>
      <c r="C166" s="170" t="s">
        <v>11984</v>
      </c>
      <c r="D166" s="213"/>
      <c r="E166" s="166" t="s">
        <v>16003</v>
      </c>
      <c r="F166" s="166" t="s">
        <v>699</v>
      </c>
      <c r="G166" s="166" t="s">
        <v>12764</v>
      </c>
      <c r="H166" s="167">
        <v>0</v>
      </c>
      <c r="I166" s="168" t="s">
        <v>1590</v>
      </c>
      <c r="J166" s="168" t="s">
        <v>4544</v>
      </c>
      <c r="K166" s="207"/>
      <c r="L166" s="207"/>
      <c r="M166" s="207"/>
      <c r="N166" s="207"/>
      <c r="O166" s="207"/>
      <c r="P166" s="169"/>
      <c r="Q166" s="208"/>
      <c r="R166" s="166" t="s">
        <v>11984</v>
      </c>
      <c r="S166" s="165" t="str">
        <f t="shared" ref="S166:S196" ca="1" si="13">IF(B166="","",IF(ISERROR(MATCH($E166,CL,0)),"Unknown",INDIRECT("'C'!$A$"&amp;MATCH($E166,CL,0)+1)))</f>
        <v>ES</v>
      </c>
      <c r="T166" s="165" t="str">
        <f ca="1">IF(B166="","",IF(ISERROR(MATCH($J166,[1]SorP!$B$1:$B$6226,0)),"",INDIRECT("'SorP'!$A$"&amp;MATCH($S166&amp;$J166,[1]SorP!C:C,0))))</f>
        <v>ES-GA</v>
      </c>
      <c r="U166" s="185"/>
      <c r="V166" s="209">
        <f>IF(C166="",NA(),IF(OR(C166="Smelter not listed",C166="Smelter not yet identified"),MATCH($B166&amp;$D166,'[1]Smelter Look-up'!$J:$J,0),MATCH($B166&amp;$C166,'[1]Smelter Look-up'!$J:$J,0)))</f>
        <v>242</v>
      </c>
      <c r="X166" s="210">
        <f t="shared" si="10"/>
        <v>0</v>
      </c>
      <c r="AB166" s="211" t="str">
        <f t="shared" si="11"/>
        <v>GoldSEMPSA Joyeria Plateria S.A.</v>
      </c>
    </row>
    <row r="167" spans="1:28" s="210" customFormat="1" ht="127.5">
      <c r="A167" s="165" t="s">
        <v>16004</v>
      </c>
      <c r="B167" s="166" t="s">
        <v>1087</v>
      </c>
      <c r="C167" s="170" t="s">
        <v>16005</v>
      </c>
      <c r="D167" s="213"/>
      <c r="E167" s="166" t="s">
        <v>15921</v>
      </c>
      <c r="F167" s="166" t="s">
        <v>16004</v>
      </c>
      <c r="G167" s="166" t="s">
        <v>12764</v>
      </c>
      <c r="H167" s="167" t="s">
        <v>15903</v>
      </c>
      <c r="I167" s="168" t="s">
        <v>15903</v>
      </c>
      <c r="J167" s="168" t="s">
        <v>15903</v>
      </c>
      <c r="K167" s="207"/>
      <c r="L167" s="207"/>
      <c r="M167" s="207"/>
      <c r="N167" s="207"/>
      <c r="O167" s="207"/>
      <c r="P167" s="169"/>
      <c r="Q167" s="208"/>
      <c r="R167" s="166" t="s">
        <v>15903</v>
      </c>
      <c r="S167" s="165" t="str">
        <f t="shared" ca="1" si="13"/>
        <v>CN</v>
      </c>
      <c r="T167" s="165" t="str">
        <f ca="1">IF(B167="","",IF(ISERROR(MATCH($J167,[1]SorP!$B$1:$B$6226,0)),"",INDIRECT("'SorP'!$A$"&amp;MATCH($S167&amp;$J167,[1]SorP!C:C,0))))</f>
        <v/>
      </c>
      <c r="U167" s="185"/>
      <c r="V167" s="209" t="e">
        <f>IF(C167="",NA(),IF(OR(C167="Smelter not listed",C167="Smelter not yet identified"),MATCH($B167&amp;$D167,'[1]Smelter Look-up'!$J:$J,0),MATCH($B167&amp;$C167,'[1]Smelter Look-up'!$J:$J,0)))</f>
        <v>#N/A</v>
      </c>
      <c r="X167" s="210">
        <f t="shared" si="10"/>
        <v>0</v>
      </c>
      <c r="AB167" s="211" t="str">
        <f t="shared" si="11"/>
        <v>GoldShan Tou Shi Yong Yuan Jin Shu Zai Sheng Co., Ltd.</v>
      </c>
    </row>
    <row r="168" spans="1:28" s="210" customFormat="1" ht="76.5">
      <c r="A168" s="165" t="s">
        <v>706</v>
      </c>
      <c r="B168" s="166" t="s">
        <v>1087</v>
      </c>
      <c r="C168" s="170" t="s">
        <v>14492</v>
      </c>
      <c r="D168" s="213"/>
      <c r="E168" s="166" t="s">
        <v>15921</v>
      </c>
      <c r="F168" s="166" t="s">
        <v>706</v>
      </c>
      <c r="G168" s="166" t="s">
        <v>12764</v>
      </c>
      <c r="H168" s="167">
        <v>0</v>
      </c>
      <c r="I168" s="168" t="s">
        <v>1594</v>
      </c>
      <c r="J168" s="168" t="s">
        <v>13118</v>
      </c>
      <c r="K168" s="207"/>
      <c r="L168" s="207"/>
      <c r="M168" s="207"/>
      <c r="N168" s="207"/>
      <c r="O168" s="207"/>
      <c r="P168" s="169"/>
      <c r="Q168" s="208"/>
      <c r="R168" s="166" t="s">
        <v>14492</v>
      </c>
      <c r="S168" s="165" t="str">
        <f t="shared" ca="1" si="13"/>
        <v>CN</v>
      </c>
      <c r="T168" s="165" t="str">
        <f ca="1">IF(B168="","",IF(ISERROR(MATCH($J168,[1]SorP!$B$1:$B$6226,0)),"",INDIRECT("'SorP'!$A$"&amp;MATCH($S168&amp;$J168,[1]SorP!C:C,0))))</f>
        <v>CN-SN</v>
      </c>
      <c r="U168" s="185"/>
      <c r="V168" s="209">
        <f>IF(C168="",NA(),IF(OR(C168="Smelter not listed",C168="Smelter not yet identified"),MATCH($B168&amp;$D168,'[1]Smelter Look-up'!$J:$J,0),MATCH($B168&amp;$C168,'[1]Smelter Look-up'!$J:$J,0)))</f>
        <v>247</v>
      </c>
      <c r="X168" s="210">
        <f t="shared" si="10"/>
        <v>0</v>
      </c>
      <c r="AB168" s="211" t="str">
        <f t="shared" si="11"/>
        <v>GoldShandong Gold Smelting Co., Ltd.</v>
      </c>
    </row>
    <row r="169" spans="1:28" s="210" customFormat="1" ht="89.25">
      <c r="A169" s="165" t="s">
        <v>16006</v>
      </c>
      <c r="B169" s="166" t="s">
        <v>1087</v>
      </c>
      <c r="C169" s="170" t="s">
        <v>16007</v>
      </c>
      <c r="D169" s="213"/>
      <c r="E169" s="166" t="s">
        <v>15921</v>
      </c>
      <c r="F169" s="166" t="s">
        <v>16006</v>
      </c>
      <c r="G169" s="166" t="s">
        <v>12764</v>
      </c>
      <c r="H169" s="167" t="s">
        <v>15903</v>
      </c>
      <c r="I169" s="168" t="s">
        <v>15903</v>
      </c>
      <c r="J169" s="168" t="s">
        <v>15903</v>
      </c>
      <c r="K169" s="207"/>
      <c r="L169" s="207"/>
      <c r="M169" s="207"/>
      <c r="N169" s="207"/>
      <c r="O169" s="207"/>
      <c r="P169" s="169"/>
      <c r="Q169" s="208"/>
      <c r="R169" s="166" t="s">
        <v>15903</v>
      </c>
      <c r="S169" s="165" t="str">
        <f t="shared" ca="1" si="13"/>
        <v>CN</v>
      </c>
      <c r="T169" s="165" t="str">
        <f ca="1">IF(B169="","",IF(ISERROR(MATCH($J169,[1]SorP!$B$1:$B$6226,0)),"",INDIRECT("'SorP'!$A$"&amp;MATCH($S169&amp;$J169,[1]SorP!C:C,0))))</f>
        <v/>
      </c>
      <c r="U169" s="185"/>
      <c r="V169" s="209" t="e">
        <f>IF(C169="",NA(),IF(OR(C169="Smelter not listed",C169="Smelter not yet identified"),MATCH($B169&amp;$D169,'[1]Smelter Look-up'!$J:$J,0),MATCH($B169&amp;$C169,'[1]Smelter Look-up'!$J:$J,0)))</f>
        <v>#N/A</v>
      </c>
      <c r="X169" s="210">
        <f t="shared" si="10"/>
        <v>0</v>
      </c>
      <c r="AB169" s="211" t="str">
        <f t="shared" si="11"/>
        <v>GoldShandong Hengbang Smelter Co., Ltd.</v>
      </c>
    </row>
    <row r="170" spans="1:28" s="210" customFormat="1" ht="76.5">
      <c r="A170" s="165" t="s">
        <v>13281</v>
      </c>
      <c r="B170" s="166" t="s">
        <v>1087</v>
      </c>
      <c r="C170" s="170" t="s">
        <v>13280</v>
      </c>
      <c r="D170" s="213"/>
      <c r="E170" s="166" t="s">
        <v>15921</v>
      </c>
      <c r="F170" s="166" t="s">
        <v>13281</v>
      </c>
      <c r="G170" s="166" t="s">
        <v>12764</v>
      </c>
      <c r="H170" s="167">
        <v>0</v>
      </c>
      <c r="I170" s="168" t="s">
        <v>1594</v>
      </c>
      <c r="J170" s="168" t="s">
        <v>13118</v>
      </c>
      <c r="K170" s="207"/>
      <c r="L170" s="207"/>
      <c r="M170" s="207"/>
      <c r="N170" s="207"/>
      <c r="O170" s="207"/>
      <c r="P170" s="169"/>
      <c r="Q170" s="208"/>
      <c r="R170" s="166" t="s">
        <v>13280</v>
      </c>
      <c r="S170" s="165" t="str">
        <f t="shared" ca="1" si="13"/>
        <v>CN</v>
      </c>
      <c r="T170" s="165" t="str">
        <f ca="1">IF(B170="","",IF(ISERROR(MATCH($J170,[1]SorP!$B$1:$B$6226,0)),"",INDIRECT("'SorP'!$A$"&amp;MATCH($S170&amp;$J170,[1]SorP!C:C,0))))</f>
        <v>CN-SN</v>
      </c>
      <c r="U170" s="185"/>
      <c r="V170" s="209">
        <f>IF(C170="",NA(),IF(OR(C170="Smelter not listed",C170="Smelter not yet identified"),MATCH($B170&amp;$D170,'[1]Smelter Look-up'!$J:$J,0),MATCH($B170&amp;$C170,'[1]Smelter Look-up'!$J:$J,0)))</f>
        <v>250</v>
      </c>
      <c r="X170" s="210">
        <f t="shared" si="10"/>
        <v>0</v>
      </c>
      <c r="AB170" s="211" t="str">
        <f t="shared" si="11"/>
        <v>GoldShandong Humon Smelting Co., Ltd.</v>
      </c>
    </row>
    <row r="171" spans="1:28" s="210" customFormat="1" ht="114.75">
      <c r="A171" s="165" t="s">
        <v>1593</v>
      </c>
      <c r="B171" s="166" t="s">
        <v>1087</v>
      </c>
      <c r="C171" s="170" t="s">
        <v>1592</v>
      </c>
      <c r="D171" s="213"/>
      <c r="E171" s="166" t="s">
        <v>15921</v>
      </c>
      <c r="F171" s="166" t="s">
        <v>1593</v>
      </c>
      <c r="G171" s="166" t="s">
        <v>12764</v>
      </c>
      <c r="H171" s="167">
        <v>0</v>
      </c>
      <c r="I171" s="168" t="s">
        <v>1594</v>
      </c>
      <c r="J171" s="168" t="s">
        <v>13118</v>
      </c>
      <c r="K171" s="207"/>
      <c r="L171" s="207"/>
      <c r="M171" s="207"/>
      <c r="N171" s="207"/>
      <c r="O171" s="207"/>
      <c r="P171" s="169"/>
      <c r="Q171" s="208"/>
      <c r="R171" s="166" t="s">
        <v>1592</v>
      </c>
      <c r="S171" s="165" t="str">
        <f t="shared" ca="1" si="13"/>
        <v>CN</v>
      </c>
      <c r="T171" s="165" t="str">
        <f ca="1">IF(B171="","",IF(ISERROR(MATCH($J171,[1]SorP!$B$1:$B$6226,0)),"",INDIRECT("'SorP'!$A$"&amp;MATCH($S171&amp;$J171,[1]SorP!C:C,0))))</f>
        <v>CN-SN</v>
      </c>
      <c r="U171" s="185"/>
      <c r="V171" s="209">
        <f>IF(C171="",NA(),IF(OR(C171="Smelter not listed",C171="Smelter not yet identified"),MATCH($B171&amp;$D171,'[1]Smelter Look-up'!$J:$J,0),MATCH($B171&amp;$C171,'[1]Smelter Look-up'!$J:$J,0)))</f>
        <v>253</v>
      </c>
      <c r="X171" s="210">
        <f t="shared" si="10"/>
        <v>0</v>
      </c>
      <c r="AB171" s="211" t="str">
        <f t="shared" si="11"/>
        <v>GoldShandong Tiancheng Biological Gold Industrial Co., Ltd.</v>
      </c>
    </row>
    <row r="172" spans="1:28" s="210" customFormat="1" ht="89.25">
      <c r="A172" s="165" t="s">
        <v>16008</v>
      </c>
      <c r="B172" s="166" t="s">
        <v>1087</v>
      </c>
      <c r="C172" s="170" t="s">
        <v>16009</v>
      </c>
      <c r="D172" s="213"/>
      <c r="E172" s="166" t="s">
        <v>15921</v>
      </c>
      <c r="F172" s="166" t="s">
        <v>16008</v>
      </c>
      <c r="G172" s="166" t="s">
        <v>12764</v>
      </c>
      <c r="H172" s="167" t="s">
        <v>15903</v>
      </c>
      <c r="I172" s="168" t="s">
        <v>15903</v>
      </c>
      <c r="J172" s="168" t="s">
        <v>15903</v>
      </c>
      <c r="K172" s="207"/>
      <c r="L172" s="207"/>
      <c r="M172" s="207"/>
      <c r="N172" s="207"/>
      <c r="O172" s="207"/>
      <c r="P172" s="169"/>
      <c r="Q172" s="208"/>
      <c r="R172" s="166" t="s">
        <v>15903</v>
      </c>
      <c r="S172" s="165" t="str">
        <f t="shared" ca="1" si="13"/>
        <v>CN</v>
      </c>
      <c r="T172" s="165" t="str">
        <f ca="1">IF(B172="","",IF(ISERROR(MATCH($J172,[1]SorP!$B$1:$B$6226,0)),"",INDIRECT("'SorP'!$A$"&amp;MATCH($S172&amp;$J172,[1]SorP!C:C,0))))</f>
        <v/>
      </c>
      <c r="U172" s="185"/>
      <c r="V172" s="209" t="e">
        <f>IF(C172="",NA(),IF(OR(C172="Smelter not listed",C172="Smelter not yet identified"),MATCH($B172&amp;$D172,'[1]Smelter Look-up'!$J:$J,0),MATCH($B172&amp;$C172,'[1]Smelter Look-up'!$J:$J,0)))</f>
        <v>#N/A</v>
      </c>
      <c r="X172" s="210">
        <f t="shared" si="10"/>
        <v>0</v>
      </c>
      <c r="AB172" s="211" t="str">
        <f t="shared" si="11"/>
        <v>GoldShandong Yanggu Xiangguang Co., Ltd.</v>
      </c>
    </row>
    <row r="173" spans="1:28" s="210" customFormat="1" ht="102">
      <c r="A173" s="165" t="s">
        <v>700</v>
      </c>
      <c r="B173" s="166" t="s">
        <v>1087</v>
      </c>
      <c r="C173" s="170" t="s">
        <v>2067</v>
      </c>
      <c r="D173" s="213"/>
      <c r="E173" s="166" t="s">
        <v>15921</v>
      </c>
      <c r="F173" s="166" t="s">
        <v>700</v>
      </c>
      <c r="G173" s="166" t="s">
        <v>12764</v>
      </c>
      <c r="H173" s="167">
        <v>0</v>
      </c>
      <c r="I173" s="168" t="s">
        <v>1534</v>
      </c>
      <c r="J173" s="168" t="s">
        <v>13118</v>
      </c>
      <c r="K173" s="207"/>
      <c r="L173" s="207"/>
      <c r="M173" s="207"/>
      <c r="N173" s="207"/>
      <c r="O173" s="207"/>
      <c r="P173" s="169"/>
      <c r="Q173" s="208"/>
      <c r="R173" s="166" t="s">
        <v>2067</v>
      </c>
      <c r="S173" s="165" t="str">
        <f t="shared" ca="1" si="13"/>
        <v>CN</v>
      </c>
      <c r="T173" s="165" t="str">
        <f ca="1">IF(B173="","",IF(ISERROR(MATCH($J173,[1]SorP!$B$1:$B$6226,0)),"",INDIRECT("'SorP'!$A$"&amp;MATCH($S173&amp;$J173,[1]SorP!C:C,0))))</f>
        <v>CN-SN</v>
      </c>
      <c r="U173" s="185"/>
      <c r="V173" s="209">
        <f>IF(C173="",NA(),IF(OR(C173="Smelter not listed",C173="Smelter not yet identified"),MATCH($B173&amp;$D173,'[1]Smelter Look-up'!$J:$J,0),MATCH($B173&amp;$C173,'[1]Smelter Look-up'!$J:$J,0)))</f>
        <v>254</v>
      </c>
      <c r="X173" s="210">
        <f t="shared" si="10"/>
        <v>0</v>
      </c>
      <c r="AB173" s="211" t="str">
        <f t="shared" si="11"/>
        <v>GoldShandong Zhaojin Gold &amp; Silver Refinery Co., Ltd.</v>
      </c>
    </row>
    <row r="174" spans="1:28" s="210" customFormat="1" ht="76.5">
      <c r="A174" s="165" t="s">
        <v>14857</v>
      </c>
      <c r="B174" s="166" t="s">
        <v>1087</v>
      </c>
      <c r="C174" s="170" t="s">
        <v>14856</v>
      </c>
      <c r="D174" s="213"/>
      <c r="E174" s="166" t="s">
        <v>15921</v>
      </c>
      <c r="F174" s="166" t="s">
        <v>14857</v>
      </c>
      <c r="G174" s="166" t="s">
        <v>12764</v>
      </c>
      <c r="H174" s="167">
        <v>0</v>
      </c>
      <c r="I174" s="168" t="s">
        <v>14551</v>
      </c>
      <c r="J174" s="168" t="s">
        <v>13122</v>
      </c>
      <c r="K174" s="207"/>
      <c r="L174" s="207"/>
      <c r="M174" s="207"/>
      <c r="N174" s="207"/>
      <c r="O174" s="207"/>
      <c r="P174" s="169"/>
      <c r="Q174" s="208"/>
      <c r="R174" s="166" t="s">
        <v>14856</v>
      </c>
      <c r="S174" s="165" t="str">
        <f t="shared" ca="1" si="13"/>
        <v>CN</v>
      </c>
      <c r="T174" s="165" t="str">
        <f ca="1">IF(B174="","",IF(ISERROR(MATCH($J174,[1]SorP!$B$1:$B$6226,0)),"",INDIRECT("'SorP'!$A$"&amp;MATCH($S174&amp;$J174,[1]SorP!C:C,0))))</f>
        <v>CN-GS</v>
      </c>
      <c r="U174" s="185"/>
      <c r="V174" s="209">
        <f>IF(C174="",NA(),IF(OR(C174="Smelter not listed",C174="Smelter not yet identified"),MATCH($B174&amp;$D174,'[1]Smelter Look-up'!$J:$J,0),MATCH($B174&amp;$C174,'[1]Smelter Look-up'!$J:$J,0)))</f>
        <v>256</v>
      </c>
      <c r="X174" s="210">
        <f t="shared" si="10"/>
        <v>0</v>
      </c>
      <c r="AB174" s="211" t="str">
        <f t="shared" si="11"/>
        <v>GoldShenzhen CuiLu Gold Co., Ltd.</v>
      </c>
    </row>
    <row r="175" spans="1:28" s="210" customFormat="1" ht="89.25">
      <c r="A175" s="165" t="s">
        <v>16010</v>
      </c>
      <c r="B175" s="166" t="s">
        <v>1087</v>
      </c>
      <c r="C175" s="170" t="s">
        <v>16011</v>
      </c>
      <c r="D175" s="213"/>
      <c r="E175" s="166" t="s">
        <v>15921</v>
      </c>
      <c r="F175" s="166" t="s">
        <v>16010</v>
      </c>
      <c r="G175" s="166" t="s">
        <v>12764</v>
      </c>
      <c r="H175" s="167" t="s">
        <v>15903</v>
      </c>
      <c r="I175" s="168" t="s">
        <v>15903</v>
      </c>
      <c r="J175" s="168" t="s">
        <v>15903</v>
      </c>
      <c r="K175" s="207"/>
      <c r="L175" s="207"/>
      <c r="M175" s="207"/>
      <c r="N175" s="207"/>
      <c r="O175" s="207"/>
      <c r="P175" s="169"/>
      <c r="Q175" s="208"/>
      <c r="R175" s="166" t="s">
        <v>15903</v>
      </c>
      <c r="S175" s="165" t="str">
        <f t="shared" ca="1" si="13"/>
        <v>CN</v>
      </c>
      <c r="T175" s="165" t="str">
        <f ca="1">IF(B175="","",IF(ISERROR(MATCH($J175,[1]SorP!$B$1:$B$6226,0)),"",INDIRECT("'SorP'!$A$"&amp;MATCH($S175&amp;$J175,[1]SorP!C:C,0))))</f>
        <v/>
      </c>
      <c r="U175" s="185"/>
      <c r="V175" s="209" t="e">
        <f>IF(C175="",NA(),IF(OR(C175="Smelter not listed",C175="Smelter not yet identified"),MATCH($B175&amp;$D175,'[1]Smelter Look-up'!$J:$J,0),MATCH($B175&amp;$C175,'[1]Smelter Look-up'!$J:$J,0)))</f>
        <v>#N/A</v>
      </c>
      <c r="X175" s="210">
        <f t="shared" si="10"/>
        <v>0</v>
      </c>
      <c r="AB175" s="211" t="str">
        <f t="shared" si="11"/>
        <v>GoldShenzhen Heng Zhong Industry Co., Ltd.</v>
      </c>
    </row>
    <row r="176" spans="1:28" s="210" customFormat="1" ht="165.75">
      <c r="A176" s="165" t="s">
        <v>15169</v>
      </c>
      <c r="B176" s="166" t="s">
        <v>1087</v>
      </c>
      <c r="C176" s="170" t="s">
        <v>15168</v>
      </c>
      <c r="D176" s="213"/>
      <c r="E176" s="166" t="s">
        <v>15921</v>
      </c>
      <c r="F176" s="166" t="s">
        <v>15169</v>
      </c>
      <c r="G176" s="166" t="s">
        <v>12764</v>
      </c>
      <c r="H176" s="167">
        <v>0</v>
      </c>
      <c r="I176" s="168" t="s">
        <v>14551</v>
      </c>
      <c r="J176" s="168" t="s">
        <v>13122</v>
      </c>
      <c r="K176" s="207"/>
      <c r="L176" s="207"/>
      <c r="M176" s="207"/>
      <c r="N176" s="207"/>
      <c r="O176" s="207"/>
      <c r="P176" s="169"/>
      <c r="Q176" s="208"/>
      <c r="R176" s="166" t="s">
        <v>15168</v>
      </c>
      <c r="S176" s="165" t="str">
        <f t="shared" ca="1" si="13"/>
        <v>CN</v>
      </c>
      <c r="T176" s="165" t="str">
        <f ca="1">IF(B176="","",IF(ISERROR(MATCH($J176,[1]SorP!$B$1:$B$6226,0)),"",INDIRECT("'SorP'!$A$"&amp;MATCH($S176&amp;$J176,[1]SorP!C:C,0))))</f>
        <v>CN-GS</v>
      </c>
      <c r="U176" s="185"/>
      <c r="V176" s="209">
        <f>IF(C176="",NA(),IF(OR(C176="Smelter not listed",C176="Smelter not yet identified"),MATCH($B176&amp;$D176,'[1]Smelter Look-up'!$J:$J,0),MATCH($B176&amp;$C176,'[1]Smelter Look-up'!$J:$J,0)))</f>
        <v>257</v>
      </c>
      <c r="X176" s="210">
        <f t="shared" si="10"/>
        <v>0</v>
      </c>
      <c r="AB176" s="211" t="str">
        <f t="shared" si="11"/>
        <v>GoldSHENZHEN JINJUNWEI RESOURCE COMPREHENSIVE DEVELOPMENT CO., LTD.</v>
      </c>
    </row>
    <row r="177" spans="1:28" s="210" customFormat="1" ht="102">
      <c r="A177" s="165" t="s">
        <v>14515</v>
      </c>
      <c r="B177" s="166" t="s">
        <v>1087</v>
      </c>
      <c r="C177" s="170" t="s">
        <v>14514</v>
      </c>
      <c r="D177" s="213"/>
      <c r="E177" s="166" t="s">
        <v>15921</v>
      </c>
      <c r="F177" s="166" t="s">
        <v>14515</v>
      </c>
      <c r="G177" s="166" t="s">
        <v>12764</v>
      </c>
      <c r="H177" s="167">
        <v>0</v>
      </c>
      <c r="I177" s="168" t="s">
        <v>14551</v>
      </c>
      <c r="J177" s="168" t="s">
        <v>13122</v>
      </c>
      <c r="K177" s="207"/>
      <c r="L177" s="207"/>
      <c r="M177" s="207"/>
      <c r="N177" s="207"/>
      <c r="O177" s="207"/>
      <c r="P177" s="169"/>
      <c r="Q177" s="208"/>
      <c r="R177" s="166" t="s">
        <v>14514</v>
      </c>
      <c r="S177" s="165" t="str">
        <f t="shared" ca="1" si="13"/>
        <v>CN</v>
      </c>
      <c r="T177" s="165" t="str">
        <f ca="1">IF(B177="","",IF(ISERROR(MATCH($J177,[1]SorP!$B$1:$B$6226,0)),"",INDIRECT("'SorP'!$A$"&amp;MATCH($S177&amp;$J177,[1]SorP!C:C,0))))</f>
        <v>CN-GS</v>
      </c>
      <c r="U177" s="185"/>
      <c r="V177" s="209">
        <f>IF(C177="",NA(),IF(OR(C177="Smelter not listed",C177="Smelter not yet identified"),MATCH($B177&amp;$D177,'[1]Smelter Look-up'!$J:$J,0),MATCH($B177&amp;$C177,'[1]Smelter Look-up'!$J:$J,0)))</f>
        <v>258</v>
      </c>
      <c r="X177" s="210">
        <f t="shared" si="10"/>
        <v>0</v>
      </c>
      <c r="AB177" s="211" t="str">
        <f t="shared" si="11"/>
        <v>GoldShenzhen Zhonghenglong Real Industry Co., Ltd.</v>
      </c>
    </row>
    <row r="178" spans="1:28" s="210" customFormat="1" ht="63.75">
      <c r="A178" s="165" t="s">
        <v>13347</v>
      </c>
      <c r="B178" s="166" t="s">
        <v>1087</v>
      </c>
      <c r="C178" s="170" t="s">
        <v>13332</v>
      </c>
      <c r="D178" s="213"/>
      <c r="E178" s="166" t="s">
        <v>15916</v>
      </c>
      <c r="F178" s="166" t="s">
        <v>13347</v>
      </c>
      <c r="G178" s="166" t="s">
        <v>12764</v>
      </c>
      <c r="H178" s="167">
        <v>0</v>
      </c>
      <c r="I178" s="168" t="s">
        <v>13355</v>
      </c>
      <c r="J178" s="168" t="s">
        <v>14845</v>
      </c>
      <c r="K178" s="207"/>
      <c r="L178" s="207"/>
      <c r="M178" s="207"/>
      <c r="N178" s="207"/>
      <c r="O178" s="207"/>
      <c r="P178" s="169"/>
      <c r="Q178" s="208"/>
      <c r="R178" s="166" t="s">
        <v>13332</v>
      </c>
      <c r="S178" s="165" t="str">
        <f t="shared" ca="1" si="13"/>
        <v>IN</v>
      </c>
      <c r="T178" s="165" t="str">
        <f ca="1">IF(B178="","",IF(ISERROR(MATCH($J178,[1]SorP!$B$1:$B$6226,0)),"",INDIRECT("'SorP'!$A$"&amp;MATCH($S178&amp;$J178,[1]SorP!C:C,0))))</f>
        <v>IL-TA</v>
      </c>
      <c r="U178" s="185"/>
      <c r="V178" s="209">
        <f>IF(C178="",NA(),IF(OR(C178="Smelter not listed",C178="Smelter not yet identified"),MATCH($B178&amp;$D178,'[1]Smelter Look-up'!$J:$J,0),MATCH($B178&amp;$C178,'[1]Smelter Look-up'!$J:$J,0)))</f>
        <v>259</v>
      </c>
      <c r="X178" s="210">
        <f t="shared" si="10"/>
        <v>0</v>
      </c>
      <c r="AB178" s="211" t="str">
        <f t="shared" si="11"/>
        <v>GoldShirpur Gold Refinery Ltd.</v>
      </c>
    </row>
    <row r="179" spans="1:28" s="210" customFormat="1" ht="89.25">
      <c r="A179" s="165" t="s">
        <v>1345</v>
      </c>
      <c r="B179" s="166" t="s">
        <v>1087</v>
      </c>
      <c r="C179" s="170" t="s">
        <v>2068</v>
      </c>
      <c r="D179" s="213"/>
      <c r="E179" s="166" t="s">
        <v>15921</v>
      </c>
      <c r="F179" s="166" t="s">
        <v>1345</v>
      </c>
      <c r="G179" s="166" t="s">
        <v>12764</v>
      </c>
      <c r="H179" s="167">
        <v>0</v>
      </c>
      <c r="I179" s="168" t="s">
        <v>1598</v>
      </c>
      <c r="J179" s="168" t="s">
        <v>13124</v>
      </c>
      <c r="K179" s="207"/>
      <c r="L179" s="207"/>
      <c r="M179" s="207"/>
      <c r="N179" s="207"/>
      <c r="O179" s="207"/>
      <c r="P179" s="169"/>
      <c r="Q179" s="208"/>
      <c r="R179" s="166" t="s">
        <v>2068</v>
      </c>
      <c r="S179" s="165" t="str">
        <f t="shared" ca="1" si="13"/>
        <v>CN</v>
      </c>
      <c r="T179" s="165" t="str">
        <f ca="1">IF(B179="","",IF(ISERROR(MATCH($J179,[1]SorP!$B$1:$B$6226,0)),"",INDIRECT("'SorP'!$A$"&amp;MATCH($S179&amp;$J179,[1]SorP!C:C,0))))</f>
        <v>CN-SD</v>
      </c>
      <c r="U179" s="185"/>
      <c r="V179" s="209">
        <f>IF(C179="",NA(),IF(OR(C179="Smelter not listed",C179="Smelter not yet identified"),MATCH($B179&amp;$D179,'[1]Smelter Look-up'!$J:$J,0),MATCH($B179&amp;$C179,'[1]Smelter Look-up'!$J:$J,0)))</f>
        <v>262</v>
      </c>
      <c r="X179" s="210">
        <f t="shared" si="10"/>
        <v>0</v>
      </c>
      <c r="AB179" s="211" t="str">
        <f t="shared" si="11"/>
        <v>GoldSichuan Tianze Precious Metals Co., Ltd.</v>
      </c>
    </row>
    <row r="180" spans="1:28" s="210" customFormat="1" ht="76.5">
      <c r="A180" s="165" t="s">
        <v>1347</v>
      </c>
      <c r="B180" s="166" t="s">
        <v>1087</v>
      </c>
      <c r="C180" s="170" t="s">
        <v>1346</v>
      </c>
      <c r="D180" s="213"/>
      <c r="E180" s="166" t="s">
        <v>15922</v>
      </c>
      <c r="F180" s="166" t="s">
        <v>1347</v>
      </c>
      <c r="G180" s="166" t="s">
        <v>12764</v>
      </c>
      <c r="H180" s="167">
        <v>0</v>
      </c>
      <c r="I180" s="168" t="s">
        <v>1629</v>
      </c>
      <c r="J180" s="168" t="s">
        <v>1630</v>
      </c>
      <c r="K180" s="207"/>
      <c r="L180" s="207"/>
      <c r="M180" s="207"/>
      <c r="N180" s="207"/>
      <c r="O180" s="207"/>
      <c r="P180" s="169"/>
      <c r="Q180" s="208"/>
      <c r="R180" s="166" t="s">
        <v>1346</v>
      </c>
      <c r="S180" s="165" t="str">
        <f t="shared" ca="1" si="13"/>
        <v>Unknown</v>
      </c>
      <c r="T180" s="165" t="e">
        <f ca="1">IF(B180="","",IF(ISERROR(MATCH($J180,[1]SorP!$B$1:$B$6226,0)),"",INDIRECT("'SorP'!$A$"&amp;MATCH($S180&amp;$J180,[1]SorP!C:C,0))))</f>
        <v>#N/A</v>
      </c>
      <c r="U180" s="185"/>
      <c r="V180" s="209">
        <f>IF(C180="",NA(),IF(OR(C180="Smelter not listed",C180="Smelter not yet identified"),MATCH($B180&amp;$D180,'[1]Smelter Look-up'!$J:$J,0),MATCH($B180&amp;$C180,'[1]Smelter Look-up'!$J:$J,0)))</f>
        <v>264</v>
      </c>
      <c r="X180" s="210">
        <f t="shared" si="10"/>
        <v>0</v>
      </c>
      <c r="AB180" s="211" t="str">
        <f t="shared" si="11"/>
        <v>GoldSingway Technology Co., Ltd.</v>
      </c>
    </row>
    <row r="181" spans="1:28" s="210" customFormat="1" ht="76.5">
      <c r="A181" s="165" t="s">
        <v>16012</v>
      </c>
      <c r="B181" s="166" t="s">
        <v>1087</v>
      </c>
      <c r="C181" s="170" t="s">
        <v>16013</v>
      </c>
      <c r="D181" s="213"/>
      <c r="E181" s="166" t="s">
        <v>15921</v>
      </c>
      <c r="F181" s="166" t="s">
        <v>16012</v>
      </c>
      <c r="G181" s="166" t="s">
        <v>12764</v>
      </c>
      <c r="H181" s="167" t="s">
        <v>15903</v>
      </c>
      <c r="I181" s="168" t="s">
        <v>15903</v>
      </c>
      <c r="J181" s="168" t="s">
        <v>15903</v>
      </c>
      <c r="K181" s="207"/>
      <c r="L181" s="207"/>
      <c r="M181" s="207"/>
      <c r="N181" s="207"/>
      <c r="O181" s="207"/>
      <c r="P181" s="169"/>
      <c r="Q181" s="208"/>
      <c r="R181" s="166" t="s">
        <v>15903</v>
      </c>
      <c r="S181" s="165" t="str">
        <f t="shared" ca="1" si="13"/>
        <v>CN</v>
      </c>
      <c r="T181" s="165" t="str">
        <f ca="1">IF(B181="","",IF(ISERROR(MATCH($J181,[1]SorP!$B$1:$B$6226,0)),"",INDIRECT("'SorP'!$A$"&amp;MATCH($S181&amp;$J181,[1]SorP!C:C,0))))</f>
        <v/>
      </c>
      <c r="U181" s="185"/>
      <c r="V181" s="209" t="e">
        <f>IF(C181="",NA(),IF(OR(C181="Smelter not listed",C181="Smelter not yet identified"),MATCH($B181&amp;$D181,'[1]Smelter Look-up'!$J:$J,0),MATCH($B181&amp;$C181,'[1]Smelter Look-up'!$J:$J,0)))</f>
        <v>#N/A</v>
      </c>
      <c r="X181" s="210">
        <f t="shared" si="10"/>
        <v>0</v>
      </c>
      <c r="AB181" s="211" t="str">
        <f t="shared" si="11"/>
        <v>GoldSino-Platinum Metals Co., Ltd.</v>
      </c>
    </row>
    <row r="182" spans="1:28" s="210" customFormat="1" ht="63.75">
      <c r="A182" s="165"/>
      <c r="B182" s="166" t="s">
        <v>1087</v>
      </c>
      <c r="C182" s="170" t="s">
        <v>1278</v>
      </c>
      <c r="D182" s="213"/>
      <c r="E182" s="166" t="s">
        <v>2243</v>
      </c>
      <c r="F182" s="166" t="s">
        <v>2243</v>
      </c>
      <c r="G182" s="166" t="s">
        <v>2243</v>
      </c>
      <c r="H182" s="167" t="s">
        <v>2243</v>
      </c>
      <c r="I182" s="168" t="s">
        <v>2243</v>
      </c>
      <c r="J182" s="168" t="s">
        <v>2243</v>
      </c>
      <c r="K182" s="207"/>
      <c r="L182" s="207"/>
      <c r="M182" s="207"/>
      <c r="N182" s="207"/>
      <c r="O182" s="207"/>
      <c r="P182" s="169"/>
      <c r="Q182" s="208"/>
      <c r="R182" s="166" t="s">
        <v>15903</v>
      </c>
      <c r="S182" s="165" t="str">
        <f t="shared" ca="1" si="13"/>
        <v>Unknown</v>
      </c>
      <c r="T182" s="165" t="str">
        <f ca="1">IF(B182="","",IF(ISERROR(MATCH($J182,[1]SorP!$B$1:$B$6226,0)),"",INDIRECT("'SorP'!$A$"&amp;MATCH($S182&amp;$J182,[1]SorP!C:C,0))))</f>
        <v/>
      </c>
      <c r="U182" s="185"/>
      <c r="V182" s="209" t="e">
        <f>IF(C182="",NA(),IF(OR(C182="Smelter not listed",C182="Smelter not yet identified"),MATCH($B182&amp;$D182,'[1]Smelter Look-up'!$J:$J,0),MATCH($B182&amp;$C182,'[1]Smelter Look-up'!$J:$J,0)))</f>
        <v>#N/A</v>
      </c>
      <c r="X182" s="210">
        <f t="shared" si="10"/>
        <v>0</v>
      </c>
      <c r="AB182" s="211" t="str">
        <f t="shared" si="11"/>
        <v>GoldSmelter not yet identified</v>
      </c>
    </row>
    <row r="183" spans="1:28" s="210" customFormat="1" ht="38.25">
      <c r="A183" s="165" t="s">
        <v>16014</v>
      </c>
      <c r="B183" s="166" t="s">
        <v>1087</v>
      </c>
      <c r="C183" s="170" t="s">
        <v>1760</v>
      </c>
      <c r="D183" s="213" t="s">
        <v>16015</v>
      </c>
      <c r="E183" s="166" t="s">
        <v>16016</v>
      </c>
      <c r="F183" s="166" t="s">
        <v>16014</v>
      </c>
      <c r="G183" s="166" t="s">
        <v>12764</v>
      </c>
      <c r="H183" s="167" t="s">
        <v>15903</v>
      </c>
      <c r="I183" s="168" t="s">
        <v>15903</v>
      </c>
      <c r="J183" s="168" t="s">
        <v>15903</v>
      </c>
      <c r="K183" s="207"/>
      <c r="L183" s="207"/>
      <c r="M183" s="207"/>
      <c r="N183" s="207"/>
      <c r="O183" s="207"/>
      <c r="P183" s="169"/>
      <c r="Q183" s="208"/>
      <c r="R183" s="166" t="s">
        <v>15903</v>
      </c>
      <c r="S183" s="165" t="str">
        <f t="shared" ca="1" si="13"/>
        <v>Unknown</v>
      </c>
      <c r="T183" s="165" t="str">
        <f ca="1">IF(B183="","",IF(ISERROR(MATCH($J183,[1]SorP!$B$1:$B$6226,0)),"",INDIRECT("'SorP'!$A$"&amp;MATCH($S183&amp;$J183,[1]SorP!C:C,0))))</f>
        <v/>
      </c>
      <c r="U183" s="185"/>
      <c r="V183" s="209" t="e">
        <f>IF(C183="",NA(),IF(OR(C183="Smelter not listed",C183="Smelter not yet identified"),MATCH($B183&amp;$D183,'[1]Smelter Look-up'!$J:$J,0),MATCH($B183&amp;$C183,'[1]Smelter Look-up'!$J:$J,0)))</f>
        <v>#N/A</v>
      </c>
      <c r="X183" s="210">
        <f t="shared" si="10"/>
        <v>0</v>
      </c>
      <c r="AB183" s="211" t="str">
        <f t="shared" si="11"/>
        <v>GoldSmelter not listed</v>
      </c>
    </row>
    <row r="184" spans="1:28" s="210" customFormat="1" ht="38.25">
      <c r="A184" s="165" t="s">
        <v>16017</v>
      </c>
      <c r="B184" s="166" t="s">
        <v>1087</v>
      </c>
      <c r="C184" s="170" t="s">
        <v>1760</v>
      </c>
      <c r="D184" s="213" t="s">
        <v>16018</v>
      </c>
      <c r="E184" s="166" t="s">
        <v>16016</v>
      </c>
      <c r="F184" s="166" t="s">
        <v>16017</v>
      </c>
      <c r="G184" s="166" t="s">
        <v>12764</v>
      </c>
      <c r="H184" s="167" t="s">
        <v>15903</v>
      </c>
      <c r="I184" s="168" t="s">
        <v>15903</v>
      </c>
      <c r="J184" s="168" t="s">
        <v>15903</v>
      </c>
      <c r="K184" s="207"/>
      <c r="L184" s="207"/>
      <c r="M184" s="207"/>
      <c r="N184" s="207"/>
      <c r="O184" s="207"/>
      <c r="P184" s="169"/>
      <c r="Q184" s="208"/>
      <c r="R184" s="166" t="s">
        <v>15903</v>
      </c>
      <c r="S184" s="165" t="str">
        <f t="shared" ca="1" si="13"/>
        <v>Unknown</v>
      </c>
      <c r="T184" s="165" t="str">
        <f ca="1">IF(B184="","",IF(ISERROR(MATCH($J184,[1]SorP!$B$1:$B$6226,0)),"",INDIRECT("'SorP'!$A$"&amp;MATCH($S184&amp;$J184,[1]SorP!C:C,0))))</f>
        <v/>
      </c>
      <c r="U184" s="185"/>
      <c r="V184" s="209" t="e">
        <f>IF(C184="",NA(),IF(OR(C184="Smelter not listed",C184="Smelter not yet identified"),MATCH($B184&amp;$D184,'[1]Smelter Look-up'!$J:$J,0),MATCH($B184&amp;$C184,'[1]Smelter Look-up'!$J:$J,0)))</f>
        <v>#N/A</v>
      </c>
      <c r="X184" s="210">
        <f t="shared" si="10"/>
        <v>0</v>
      </c>
      <c r="AB184" s="211" t="str">
        <f t="shared" si="11"/>
        <v>GoldSmelter not listed</v>
      </c>
    </row>
    <row r="185" spans="1:28" s="210" customFormat="1" ht="38.25">
      <c r="A185" s="165" t="s">
        <v>16019</v>
      </c>
      <c r="B185" s="166" t="s">
        <v>1087</v>
      </c>
      <c r="C185" s="170" t="s">
        <v>1760</v>
      </c>
      <c r="D185" s="213" t="s">
        <v>16020</v>
      </c>
      <c r="E185" s="166" t="s">
        <v>16016</v>
      </c>
      <c r="F185" s="166" t="s">
        <v>16019</v>
      </c>
      <c r="G185" s="166" t="s">
        <v>12764</v>
      </c>
      <c r="H185" s="167" t="s">
        <v>15903</v>
      </c>
      <c r="I185" s="168" t="s">
        <v>15903</v>
      </c>
      <c r="J185" s="168" t="s">
        <v>15903</v>
      </c>
      <c r="K185" s="207"/>
      <c r="L185" s="207"/>
      <c r="M185" s="207"/>
      <c r="N185" s="207"/>
      <c r="O185" s="207"/>
      <c r="P185" s="169"/>
      <c r="Q185" s="208"/>
      <c r="R185" s="166" t="s">
        <v>15903</v>
      </c>
      <c r="S185" s="165" t="str">
        <f t="shared" ca="1" si="13"/>
        <v>Unknown</v>
      </c>
      <c r="T185" s="165" t="str">
        <f ca="1">IF(B185="","",IF(ISERROR(MATCH($J185,[1]SorP!$B$1:$B$6226,0)),"",INDIRECT("'SorP'!$A$"&amp;MATCH($S185&amp;$J185,[1]SorP!C:C,0))))</f>
        <v/>
      </c>
      <c r="U185" s="185"/>
      <c r="V185" s="209" t="e">
        <f>IF(C185="",NA(),IF(OR(C185="Smelter not listed",C185="Smelter not yet identified"),MATCH($B185&amp;$D185,'[1]Smelter Look-up'!$J:$J,0),MATCH($B185&amp;$C185,'[1]Smelter Look-up'!$J:$J,0)))</f>
        <v>#N/A</v>
      </c>
      <c r="X185" s="210">
        <f t="shared" si="10"/>
        <v>0</v>
      </c>
      <c r="AB185" s="211" t="str">
        <f t="shared" si="11"/>
        <v>GoldSmelter not listed</v>
      </c>
    </row>
    <row r="186" spans="1:28" s="210" customFormat="1" ht="38.25">
      <c r="A186" s="165" t="s">
        <v>16021</v>
      </c>
      <c r="B186" s="166" t="s">
        <v>1087</v>
      </c>
      <c r="C186" s="170" t="s">
        <v>1760</v>
      </c>
      <c r="D186" s="213" t="s">
        <v>16022</v>
      </c>
      <c r="E186" s="166" t="s">
        <v>16016</v>
      </c>
      <c r="F186" s="166" t="s">
        <v>16021</v>
      </c>
      <c r="G186" s="166" t="s">
        <v>12764</v>
      </c>
      <c r="H186" s="167" t="s">
        <v>15903</v>
      </c>
      <c r="I186" s="168" t="s">
        <v>15903</v>
      </c>
      <c r="J186" s="168" t="s">
        <v>15903</v>
      </c>
      <c r="K186" s="207"/>
      <c r="L186" s="207"/>
      <c r="M186" s="207"/>
      <c r="N186" s="207"/>
      <c r="O186" s="207"/>
      <c r="P186" s="169"/>
      <c r="Q186" s="208"/>
      <c r="R186" s="166" t="s">
        <v>15903</v>
      </c>
      <c r="S186" s="165" t="str">
        <f t="shared" ca="1" si="13"/>
        <v>Unknown</v>
      </c>
      <c r="T186" s="165" t="str">
        <f ca="1">IF(B186="","",IF(ISERROR(MATCH($J186,[1]SorP!$B$1:$B$6226,0)),"",INDIRECT("'SorP'!$A$"&amp;MATCH($S186&amp;$J186,[1]SorP!C:C,0))))</f>
        <v/>
      </c>
      <c r="U186" s="185"/>
      <c r="V186" s="209" t="e">
        <f>IF(C186="",NA(),IF(OR(C186="Smelter not listed",C186="Smelter not yet identified"),MATCH($B186&amp;$D186,'[1]Smelter Look-up'!$J:$J,0),MATCH($B186&amp;$C186,'[1]Smelter Look-up'!$J:$J,0)))</f>
        <v>#N/A</v>
      </c>
      <c r="X186" s="210">
        <f t="shared" si="10"/>
        <v>0</v>
      </c>
      <c r="AB186" s="211" t="str">
        <f t="shared" si="11"/>
        <v>GoldSmelter not listed</v>
      </c>
    </row>
    <row r="187" spans="1:28" s="210" customFormat="1" ht="38.25">
      <c r="A187" s="165" t="s">
        <v>16023</v>
      </c>
      <c r="B187" s="166" t="s">
        <v>1087</v>
      </c>
      <c r="C187" s="170" t="s">
        <v>1760</v>
      </c>
      <c r="D187" s="213" t="s">
        <v>16024</v>
      </c>
      <c r="E187" s="166" t="s">
        <v>16016</v>
      </c>
      <c r="F187" s="166" t="s">
        <v>16023</v>
      </c>
      <c r="G187" s="166" t="s">
        <v>12764</v>
      </c>
      <c r="H187" s="167" t="s">
        <v>15903</v>
      </c>
      <c r="I187" s="168" t="s">
        <v>15903</v>
      </c>
      <c r="J187" s="168" t="s">
        <v>15903</v>
      </c>
      <c r="K187" s="207"/>
      <c r="L187" s="207"/>
      <c r="M187" s="207"/>
      <c r="N187" s="207"/>
      <c r="O187" s="207"/>
      <c r="P187" s="169"/>
      <c r="Q187" s="208"/>
      <c r="R187" s="166" t="s">
        <v>15903</v>
      </c>
      <c r="S187" s="165" t="str">
        <f t="shared" ca="1" si="13"/>
        <v>Unknown</v>
      </c>
      <c r="T187" s="165" t="str">
        <f ca="1">IF(B187="","",IF(ISERROR(MATCH($J187,[1]SorP!$B$1:$B$6226,0)),"",INDIRECT("'SorP'!$A$"&amp;MATCH($S187&amp;$J187,[1]SorP!C:C,0))))</f>
        <v/>
      </c>
      <c r="U187" s="185"/>
      <c r="V187" s="209" t="e">
        <f>IF(C187="",NA(),IF(OR(C187="Smelter not listed",C187="Smelter not yet identified"),MATCH($B187&amp;$D187,'[1]Smelter Look-up'!$J:$J,0),MATCH($B187&amp;$C187,'[1]Smelter Look-up'!$J:$J,0)))</f>
        <v>#N/A</v>
      </c>
      <c r="X187" s="210">
        <f t="shared" si="10"/>
        <v>0</v>
      </c>
      <c r="AB187" s="211" t="str">
        <f t="shared" si="11"/>
        <v>GoldSmelter not listed</v>
      </c>
    </row>
    <row r="188" spans="1:28" s="210" customFormat="1" ht="38.25">
      <c r="A188" s="165" t="s">
        <v>16025</v>
      </c>
      <c r="B188" s="166" t="s">
        <v>1087</v>
      </c>
      <c r="C188" s="170" t="s">
        <v>1760</v>
      </c>
      <c r="D188" s="213" t="s">
        <v>16026</v>
      </c>
      <c r="E188" s="166" t="s">
        <v>16016</v>
      </c>
      <c r="F188" s="166" t="s">
        <v>16025</v>
      </c>
      <c r="G188" s="166" t="s">
        <v>12764</v>
      </c>
      <c r="H188" s="167" t="s">
        <v>15903</v>
      </c>
      <c r="I188" s="168" t="s">
        <v>15903</v>
      </c>
      <c r="J188" s="168" t="s">
        <v>15903</v>
      </c>
      <c r="K188" s="207"/>
      <c r="L188" s="207"/>
      <c r="M188" s="207"/>
      <c r="N188" s="207"/>
      <c r="O188" s="207"/>
      <c r="P188" s="169"/>
      <c r="Q188" s="208"/>
      <c r="R188" s="166" t="s">
        <v>15903</v>
      </c>
      <c r="S188" s="165" t="str">
        <f t="shared" ca="1" si="13"/>
        <v>Unknown</v>
      </c>
      <c r="T188" s="165" t="str">
        <f ca="1">IF(B188="","",IF(ISERROR(MATCH($J188,[1]SorP!$B$1:$B$6226,0)),"",INDIRECT("'SorP'!$A$"&amp;MATCH($S188&amp;$J188,[1]SorP!C:C,0))))</f>
        <v/>
      </c>
      <c r="U188" s="185"/>
      <c r="V188" s="209" t="e">
        <f>IF(C188="",NA(),IF(OR(C188="Smelter not listed",C188="Smelter not yet identified"),MATCH($B188&amp;$D188,'[1]Smelter Look-up'!$J:$J,0),MATCH($B188&amp;$C188,'[1]Smelter Look-up'!$J:$J,0)))</f>
        <v>#N/A</v>
      </c>
      <c r="X188" s="210">
        <f t="shared" si="10"/>
        <v>0</v>
      </c>
      <c r="AB188" s="211" t="str">
        <f t="shared" si="11"/>
        <v>GoldSmelter not listed</v>
      </c>
    </row>
    <row r="189" spans="1:28" s="210" customFormat="1" ht="38.25">
      <c r="A189" s="165" t="s">
        <v>16027</v>
      </c>
      <c r="B189" s="166" t="s">
        <v>1087</v>
      </c>
      <c r="C189" s="170" t="s">
        <v>1760</v>
      </c>
      <c r="D189" s="213" t="s">
        <v>16028</v>
      </c>
      <c r="E189" s="166" t="s">
        <v>16016</v>
      </c>
      <c r="F189" s="166" t="s">
        <v>16027</v>
      </c>
      <c r="G189" s="166" t="s">
        <v>12764</v>
      </c>
      <c r="H189" s="167" t="s">
        <v>15903</v>
      </c>
      <c r="I189" s="168" t="s">
        <v>15903</v>
      </c>
      <c r="J189" s="168" t="s">
        <v>15903</v>
      </c>
      <c r="K189" s="207"/>
      <c r="L189" s="207"/>
      <c r="M189" s="207"/>
      <c r="N189" s="207"/>
      <c r="O189" s="207"/>
      <c r="P189" s="169"/>
      <c r="Q189" s="208"/>
      <c r="R189" s="166" t="s">
        <v>15903</v>
      </c>
      <c r="S189" s="165" t="str">
        <f t="shared" ca="1" si="13"/>
        <v>Unknown</v>
      </c>
      <c r="T189" s="165" t="str">
        <f ca="1">IF(B189="","",IF(ISERROR(MATCH($J189,[1]SorP!$B$1:$B$6226,0)),"",INDIRECT("'SorP'!$A$"&amp;MATCH($S189&amp;$J189,[1]SorP!C:C,0))))</f>
        <v/>
      </c>
      <c r="U189" s="185"/>
      <c r="V189" s="209" t="e">
        <f>IF(C189="",NA(),IF(OR(C189="Smelter not listed",C189="Smelter not yet identified"),MATCH($B189&amp;$D189,'[1]Smelter Look-up'!$J:$J,0),MATCH($B189&amp;$C189,'[1]Smelter Look-up'!$J:$J,0)))</f>
        <v>#N/A</v>
      </c>
      <c r="X189" s="210">
        <f t="shared" si="10"/>
        <v>0</v>
      </c>
      <c r="AB189" s="211" t="str">
        <f t="shared" si="11"/>
        <v>GoldSmelter not listed</v>
      </c>
    </row>
    <row r="190" spans="1:28" s="210" customFormat="1" ht="38.25">
      <c r="A190" s="165" t="s">
        <v>16029</v>
      </c>
      <c r="B190" s="166" t="s">
        <v>1087</v>
      </c>
      <c r="C190" s="170" t="s">
        <v>1760</v>
      </c>
      <c r="D190" s="213" t="s">
        <v>16030</v>
      </c>
      <c r="E190" s="166" t="s">
        <v>16016</v>
      </c>
      <c r="F190" s="166" t="s">
        <v>16029</v>
      </c>
      <c r="G190" s="166" t="s">
        <v>12764</v>
      </c>
      <c r="H190" s="167" t="s">
        <v>15903</v>
      </c>
      <c r="I190" s="168" t="s">
        <v>15903</v>
      </c>
      <c r="J190" s="168" t="s">
        <v>15903</v>
      </c>
      <c r="K190" s="207"/>
      <c r="L190" s="207"/>
      <c r="M190" s="207"/>
      <c r="N190" s="207"/>
      <c r="O190" s="207"/>
      <c r="P190" s="169"/>
      <c r="Q190" s="208"/>
      <c r="R190" s="166" t="s">
        <v>15903</v>
      </c>
      <c r="S190" s="165" t="str">
        <f t="shared" ca="1" si="13"/>
        <v>Unknown</v>
      </c>
      <c r="T190" s="165" t="str">
        <f ca="1">IF(B190="","",IF(ISERROR(MATCH($J190,[1]SorP!$B$1:$B$6226,0)),"",INDIRECT("'SorP'!$A$"&amp;MATCH($S190&amp;$J190,[1]SorP!C:C,0))))</f>
        <v/>
      </c>
      <c r="U190" s="185"/>
      <c r="V190" s="209" t="e">
        <f>IF(C190="",NA(),IF(OR(C190="Smelter not listed",C190="Smelter not yet identified"),MATCH($B190&amp;$D190,'[1]Smelter Look-up'!$J:$J,0),MATCH($B190&amp;$C190,'[1]Smelter Look-up'!$J:$J,0)))</f>
        <v>#N/A</v>
      </c>
      <c r="X190" s="210">
        <f t="shared" si="10"/>
        <v>0</v>
      </c>
      <c r="AB190" s="211" t="str">
        <f t="shared" si="11"/>
        <v>GoldSmelter not listed</v>
      </c>
    </row>
    <row r="191" spans="1:28" s="210" customFormat="1" ht="38.25">
      <c r="A191" s="165" t="s">
        <v>16031</v>
      </c>
      <c r="B191" s="166" t="s">
        <v>1087</v>
      </c>
      <c r="C191" s="170" t="s">
        <v>1760</v>
      </c>
      <c r="D191" s="213" t="s">
        <v>16032</v>
      </c>
      <c r="E191" s="166" t="s">
        <v>16016</v>
      </c>
      <c r="F191" s="166" t="s">
        <v>16031</v>
      </c>
      <c r="G191" s="166" t="s">
        <v>12764</v>
      </c>
      <c r="H191" s="167" t="s">
        <v>15903</v>
      </c>
      <c r="I191" s="168" t="s">
        <v>15903</v>
      </c>
      <c r="J191" s="168" t="s">
        <v>15903</v>
      </c>
      <c r="K191" s="207"/>
      <c r="L191" s="207"/>
      <c r="M191" s="207"/>
      <c r="N191" s="207"/>
      <c r="O191" s="207"/>
      <c r="P191" s="169"/>
      <c r="Q191" s="208"/>
      <c r="R191" s="166" t="s">
        <v>15903</v>
      </c>
      <c r="S191" s="165" t="str">
        <f t="shared" ca="1" si="13"/>
        <v>Unknown</v>
      </c>
      <c r="T191" s="165" t="str">
        <f ca="1">IF(B191="","",IF(ISERROR(MATCH($J191,[1]SorP!$B$1:$B$6226,0)),"",INDIRECT("'SorP'!$A$"&amp;MATCH($S191&amp;$J191,[1]SorP!C:C,0))))</f>
        <v/>
      </c>
      <c r="U191" s="185"/>
      <c r="V191" s="209" t="e">
        <f>IF(C191="",NA(),IF(OR(C191="Smelter not listed",C191="Smelter not yet identified"),MATCH($B191&amp;$D191,'[1]Smelter Look-up'!$J:$J,0),MATCH($B191&amp;$C191,'[1]Smelter Look-up'!$J:$J,0)))</f>
        <v>#N/A</v>
      </c>
      <c r="X191" s="210">
        <f t="shared" si="10"/>
        <v>0</v>
      </c>
      <c r="AB191" s="211" t="str">
        <f t="shared" si="11"/>
        <v>GoldSmelter not listed</v>
      </c>
    </row>
    <row r="192" spans="1:28" s="210" customFormat="1" ht="38.25">
      <c r="A192" s="165" t="s">
        <v>16033</v>
      </c>
      <c r="B192" s="166" t="s">
        <v>1087</v>
      </c>
      <c r="C192" s="170" t="s">
        <v>1760</v>
      </c>
      <c r="D192" s="213" t="s">
        <v>16034</v>
      </c>
      <c r="E192" s="166" t="s">
        <v>16016</v>
      </c>
      <c r="F192" s="166" t="s">
        <v>16033</v>
      </c>
      <c r="G192" s="166" t="s">
        <v>12764</v>
      </c>
      <c r="H192" s="167" t="s">
        <v>15903</v>
      </c>
      <c r="I192" s="168" t="s">
        <v>15903</v>
      </c>
      <c r="J192" s="168" t="s">
        <v>15903</v>
      </c>
      <c r="K192" s="207"/>
      <c r="L192" s="207"/>
      <c r="M192" s="207"/>
      <c r="N192" s="207"/>
      <c r="O192" s="207"/>
      <c r="P192" s="169"/>
      <c r="Q192" s="208"/>
      <c r="R192" s="166" t="s">
        <v>15903</v>
      </c>
      <c r="S192" s="165" t="str">
        <f t="shared" ca="1" si="13"/>
        <v>Unknown</v>
      </c>
      <c r="T192" s="165" t="str">
        <f ca="1">IF(B192="","",IF(ISERROR(MATCH($J192,[1]SorP!$B$1:$B$6226,0)),"",INDIRECT("'SorP'!$A$"&amp;MATCH($S192&amp;$J192,[1]SorP!C:C,0))))</f>
        <v/>
      </c>
      <c r="U192" s="185"/>
      <c r="V192" s="209" t="e">
        <f>IF(C192="",NA(),IF(OR(C192="Smelter not listed",C192="Smelter not yet identified"),MATCH($B192&amp;$D192,'[1]Smelter Look-up'!$J:$J,0),MATCH($B192&amp;$C192,'[1]Smelter Look-up'!$J:$J,0)))</f>
        <v>#N/A</v>
      </c>
      <c r="X192" s="210">
        <f t="shared" si="10"/>
        <v>0</v>
      </c>
      <c r="AB192" s="211" t="str">
        <f t="shared" si="11"/>
        <v>GoldSmelter not listed</v>
      </c>
    </row>
    <row r="193" spans="1:28" s="210" customFormat="1" ht="38.25">
      <c r="A193" s="165" t="s">
        <v>16035</v>
      </c>
      <c r="B193" s="166" t="s">
        <v>1087</v>
      </c>
      <c r="C193" s="170" t="s">
        <v>1760</v>
      </c>
      <c r="D193" s="213" t="s">
        <v>16036</v>
      </c>
      <c r="E193" s="166" t="s">
        <v>12539</v>
      </c>
      <c r="F193" s="166" t="s">
        <v>16035</v>
      </c>
      <c r="G193" s="166" t="s">
        <v>12764</v>
      </c>
      <c r="H193" s="167" t="s">
        <v>15903</v>
      </c>
      <c r="I193" s="168" t="s">
        <v>15903</v>
      </c>
      <c r="J193" s="168" t="s">
        <v>15903</v>
      </c>
      <c r="K193" s="207"/>
      <c r="L193" s="207"/>
      <c r="M193" s="207"/>
      <c r="N193" s="207"/>
      <c r="O193" s="207"/>
      <c r="P193" s="169"/>
      <c r="Q193" s="208"/>
      <c r="R193" s="166" t="s">
        <v>15903</v>
      </c>
      <c r="S193" s="165" t="str">
        <f t="shared" ca="1" si="13"/>
        <v>FI</v>
      </c>
      <c r="T193" s="165" t="str">
        <f ca="1">IF(B193="","",IF(ISERROR(MATCH($J193,[1]SorP!$B$1:$B$6226,0)),"",INDIRECT("'SorP'!$A$"&amp;MATCH($S193&amp;$J193,[1]SorP!C:C,0))))</f>
        <v/>
      </c>
      <c r="U193" s="185"/>
      <c r="V193" s="209" t="e">
        <f>IF(C193="",NA(),IF(OR(C193="Smelter not listed",C193="Smelter not yet identified"),MATCH($B193&amp;$D193,'[1]Smelter Look-up'!$J:$J,0),MATCH($B193&amp;$C193,'[1]Smelter Look-up'!$J:$J,0)))</f>
        <v>#N/A</v>
      </c>
      <c r="X193" s="210">
        <f t="shared" si="10"/>
        <v>0</v>
      </c>
      <c r="AB193" s="211" t="str">
        <f t="shared" si="11"/>
        <v>GoldSmelter not listed</v>
      </c>
    </row>
    <row r="194" spans="1:28" s="210" customFormat="1" ht="127.5">
      <c r="A194" s="165" t="s">
        <v>701</v>
      </c>
      <c r="B194" s="166" t="s">
        <v>1087</v>
      </c>
      <c r="C194" s="170" t="s">
        <v>874</v>
      </c>
      <c r="D194" s="213"/>
      <c r="E194" s="166" t="s">
        <v>15963</v>
      </c>
      <c r="F194" s="166" t="s">
        <v>701</v>
      </c>
      <c r="G194" s="166" t="s">
        <v>12764</v>
      </c>
      <c r="H194" s="167">
        <v>0</v>
      </c>
      <c r="I194" s="168" t="s">
        <v>1599</v>
      </c>
      <c r="J194" s="168" t="s">
        <v>9536</v>
      </c>
      <c r="K194" s="207"/>
      <c r="L194" s="207"/>
      <c r="M194" s="207"/>
      <c r="N194" s="207"/>
      <c r="O194" s="207"/>
      <c r="P194" s="169"/>
      <c r="Q194" s="208"/>
      <c r="R194" s="166" t="s">
        <v>874</v>
      </c>
      <c r="S194" s="165" t="str">
        <f t="shared" ca="1" si="13"/>
        <v>RU</v>
      </c>
      <c r="T194" s="165" t="str">
        <f ca="1">IF(B194="","",IF(ISERROR(MATCH($J194,[1]SorP!$B$1:$B$6226,0)),"",INDIRECT("'SorP'!$A$"&amp;MATCH($S194&amp;$J194,[1]SorP!C:C,0))))</f>
        <v>RU-KGN</v>
      </c>
      <c r="U194" s="185"/>
      <c r="V194" s="209">
        <f>IF(C194="",NA(),IF(OR(C194="Smelter not listed",C194="Smelter not yet identified"),MATCH($B194&amp;$D194,'[1]Smelter Look-up'!$J:$J,0),MATCH($B194&amp;$C194,'[1]Smelter Look-up'!$J:$J,0)))</f>
        <v>266</v>
      </c>
      <c r="X194" s="210">
        <f t="shared" si="10"/>
        <v>0</v>
      </c>
      <c r="AB194" s="211" t="str">
        <f t="shared" si="11"/>
        <v>GoldSOE Shyolkovsky Factory of Secondary Precious Metals</v>
      </c>
    </row>
    <row r="195" spans="1:28" s="210" customFormat="1" ht="102">
      <c r="A195" s="165" t="s">
        <v>702</v>
      </c>
      <c r="B195" s="166" t="s">
        <v>1087</v>
      </c>
      <c r="C195" s="170" t="s">
        <v>875</v>
      </c>
      <c r="D195" s="213"/>
      <c r="E195" s="166" t="s">
        <v>15922</v>
      </c>
      <c r="F195" s="166" t="s">
        <v>702</v>
      </c>
      <c r="G195" s="166" t="s">
        <v>12764</v>
      </c>
      <c r="H195" s="167">
        <v>0</v>
      </c>
      <c r="I195" s="168" t="s">
        <v>1600</v>
      </c>
      <c r="J195" s="168" t="s">
        <v>11071</v>
      </c>
      <c r="K195" s="207"/>
      <c r="L195" s="207"/>
      <c r="M195" s="207"/>
      <c r="N195" s="207"/>
      <c r="O195" s="207"/>
      <c r="P195" s="169"/>
      <c r="Q195" s="208"/>
      <c r="R195" s="166" t="s">
        <v>875</v>
      </c>
      <c r="S195" s="165" t="str">
        <f t="shared" ca="1" si="13"/>
        <v>Unknown</v>
      </c>
      <c r="T195" s="165" t="e">
        <f ca="1">IF(B195="","",IF(ISERROR(MATCH($J195,[1]SorP!$B$1:$B$6226,0)),"",INDIRECT("'SorP'!$A$"&amp;MATCH($S195&amp;$J195,[1]SorP!C:C,0))))</f>
        <v>#N/A</v>
      </c>
      <c r="U195" s="185"/>
      <c r="V195" s="209">
        <f>IF(C195="",NA(),IF(OR(C195="Smelter not listed",C195="Smelter not yet identified"),MATCH($B195&amp;$D195,'[1]Smelter Look-up'!$J:$J,0),MATCH($B195&amp;$C195,'[1]Smelter Look-up'!$J:$J,0)))</f>
        <v>267</v>
      </c>
      <c r="X195" s="210">
        <f t="shared" si="10"/>
        <v>0</v>
      </c>
      <c r="AB195" s="211" t="str">
        <f t="shared" si="11"/>
        <v>GoldSolar Applied Materials Technology Corp.</v>
      </c>
    </row>
    <row r="196" spans="1:28" s="210" customFormat="1" ht="76.5">
      <c r="A196" s="165" t="s">
        <v>15401</v>
      </c>
      <c r="B196" s="166" t="s">
        <v>1087</v>
      </c>
      <c r="C196" s="170" t="s">
        <v>15400</v>
      </c>
      <c r="D196" s="213"/>
      <c r="E196" s="166" t="s">
        <v>15983</v>
      </c>
      <c r="F196" s="166" t="s">
        <v>15401</v>
      </c>
      <c r="G196" s="166" t="s">
        <v>12764</v>
      </c>
      <c r="H196" s="167" t="s">
        <v>15903</v>
      </c>
      <c r="I196" s="168" t="s">
        <v>15903</v>
      </c>
      <c r="J196" s="168" t="s">
        <v>15903</v>
      </c>
      <c r="K196" s="207"/>
      <c r="L196" s="207"/>
      <c r="M196" s="207"/>
      <c r="N196" s="207"/>
      <c r="O196" s="207"/>
      <c r="P196" s="169"/>
      <c r="Q196" s="208"/>
      <c r="R196" s="166" t="s">
        <v>15903</v>
      </c>
      <c r="S196" s="165" t="str">
        <f t="shared" ca="1" si="13"/>
        <v>PE</v>
      </c>
      <c r="T196" s="165" t="str">
        <f ca="1">IF(B196="","",IF(ISERROR(MATCH($J196,[1]SorP!$B$1:$B$6226,0)),"",INDIRECT("'SorP'!$A$"&amp;MATCH($S196&amp;$J196,[1]SorP!C:C,0))))</f>
        <v/>
      </c>
      <c r="U196" s="185"/>
      <c r="V196" s="209" t="e">
        <f>IF(C196="",NA(),IF(OR(C196="Smelter not listed",C196="Smelter not yet identified"),MATCH($B196&amp;$D196,'[1]Smelter Look-up'!$J:$J,0),MATCH($B196&amp;$C196,'[1]Smelter Look-up'!$J:$J,0)))</f>
        <v>#N/A</v>
      </c>
      <c r="X196" s="210">
        <f t="shared" si="10"/>
        <v>0</v>
      </c>
      <c r="AB196" s="211" t="str">
        <f t="shared" si="11"/>
        <v>GoldSOLEIL METALS (Chala One Plant)</v>
      </c>
    </row>
    <row r="197" spans="1:28" s="210" customFormat="1" ht="76.5">
      <c r="A197" s="165" t="s">
        <v>15408</v>
      </c>
      <c r="B197" s="166" t="s">
        <v>1087</v>
      </c>
      <c r="C197" s="170" t="s">
        <v>15407</v>
      </c>
      <c r="D197" s="213"/>
      <c r="E197" s="166" t="s">
        <v>15983</v>
      </c>
      <c r="F197" s="166" t="s">
        <v>15408</v>
      </c>
      <c r="G197" s="166" t="s">
        <v>12764</v>
      </c>
      <c r="H197" s="167" t="s">
        <v>15903</v>
      </c>
      <c r="I197" s="168" t="s">
        <v>15903</v>
      </c>
      <c r="J197" s="168" t="s">
        <v>15903</v>
      </c>
      <c r="K197" s="207"/>
      <c r="L197" s="207"/>
      <c r="M197" s="207"/>
      <c r="N197" s="207"/>
      <c r="O197" s="207"/>
      <c r="P197" s="169"/>
      <c r="Q197" s="208"/>
      <c r="R197" s="166" t="s">
        <v>15903</v>
      </c>
      <c r="S197" s="165" t="str">
        <f t="shared" ref="S197" ca="1" si="14">IF(B197="","",IF(ISERROR(MATCH($E197,CL,0)),"Unknown",INDIRECT("'C'!$A$"&amp;MATCH($E197,CL,0)+1)))</f>
        <v>PE</v>
      </c>
      <c r="T197" s="165" t="str">
        <f ca="1">IF(B197="","",IF(ISERROR(MATCH($J197,[1]SorP!$B$1:$B$6226,0)),"",INDIRECT("'SorP'!$A$"&amp;MATCH($S197&amp;$J197,[1]SorP!C:C,0))))</f>
        <v/>
      </c>
      <c r="U197" s="185"/>
      <c r="V197" s="209" t="e">
        <f>IF(C197="",NA(),IF(OR(C197="Smelter not listed",C197="Smelter not yet identified"),MATCH($B197&amp;$D197,'[1]Smelter Look-up'!$J:$J,0),MATCH($B197&amp;$C197,'[1]Smelter Look-up'!$J:$J,0)))</f>
        <v>#N/A</v>
      </c>
      <c r="X197" s="210">
        <f t="shared" ref="X197:X260" si="15">IF(AND(C197="Smelter not listed",OR(LEN(D197)=0,LEN(E197)=0)),1,0)</f>
        <v>0</v>
      </c>
      <c r="AB197" s="211" t="str">
        <f t="shared" ref="AB197:AB260" si="16">B197&amp;C197</f>
        <v>GoldSOLEIL METALS (YAKARI Plant)</v>
      </c>
    </row>
    <row r="198" spans="1:28" s="210" customFormat="1" ht="38.25">
      <c r="A198" s="165" t="s">
        <v>13283</v>
      </c>
      <c r="B198" s="166" t="s">
        <v>1087</v>
      </c>
      <c r="C198" s="170" t="s">
        <v>13282</v>
      </c>
      <c r="D198" s="213"/>
      <c r="E198" s="166" t="s">
        <v>15916</v>
      </c>
      <c r="F198" s="166" t="s">
        <v>13283</v>
      </c>
      <c r="G198" s="166" t="s">
        <v>12764</v>
      </c>
      <c r="H198" s="167">
        <v>0</v>
      </c>
      <c r="I198" s="168" t="s">
        <v>14552</v>
      </c>
      <c r="J198" s="168" t="s">
        <v>14934</v>
      </c>
      <c r="K198" s="207"/>
      <c r="L198" s="207"/>
      <c r="M198" s="207"/>
      <c r="N198" s="207"/>
      <c r="O198" s="207"/>
      <c r="P198" s="169"/>
      <c r="Q198" s="208"/>
      <c r="R198" s="166" t="s">
        <v>13282</v>
      </c>
      <c r="S198" s="165" t="str">
        <f t="shared" ref="S198:S229" ca="1" si="17">IF(B198="","",IF(ISERROR(MATCH($E198,CL,0)),"Unknown",INDIRECT("'C'!$A$"&amp;MATCH($E198,CL,0)+1)))</f>
        <v>IN</v>
      </c>
      <c r="T198" s="165" t="str">
        <f ca="1">IF(B198="","",IF(ISERROR(MATCH($J198,[1]SorP!$B$1:$B$6226,0)),"",INDIRECT("'SorP'!$A$"&amp;MATCH($S198&amp;$J198,[1]SorP!C:C,0))))</f>
        <v>IL-HA</v>
      </c>
      <c r="U198" s="185"/>
      <c r="V198" s="209">
        <f>IF(C198="",NA(),IF(OR(C198="Smelter not listed",C198="Smelter not yet identified"),MATCH($B198&amp;$D198,'[1]Smelter Look-up'!$J:$J,0),MATCH($B198&amp;$C198,'[1]Smelter Look-up'!$J:$J,0)))</f>
        <v>270</v>
      </c>
      <c r="X198" s="210">
        <f t="shared" si="15"/>
        <v>0</v>
      </c>
      <c r="AB198" s="211" t="str">
        <f t="shared" si="16"/>
        <v>GoldSovereign Metals</v>
      </c>
    </row>
    <row r="199" spans="1:28" s="210" customFormat="1" ht="178.5">
      <c r="A199" s="165" t="s">
        <v>2410</v>
      </c>
      <c r="B199" s="166" t="s">
        <v>1087</v>
      </c>
      <c r="C199" s="170" t="s">
        <v>2409</v>
      </c>
      <c r="D199" s="213"/>
      <c r="E199" s="166" t="s">
        <v>16037</v>
      </c>
      <c r="F199" s="166" t="s">
        <v>2410</v>
      </c>
      <c r="G199" s="166" t="s">
        <v>12764</v>
      </c>
      <c r="H199" s="167">
        <v>0</v>
      </c>
      <c r="I199" s="168" t="s">
        <v>2411</v>
      </c>
      <c r="J199" s="168" t="s">
        <v>2411</v>
      </c>
      <c r="K199" s="207"/>
      <c r="L199" s="207"/>
      <c r="M199" s="207"/>
      <c r="N199" s="207"/>
      <c r="O199" s="207"/>
      <c r="P199" s="169"/>
      <c r="Q199" s="208"/>
      <c r="R199" s="166" t="s">
        <v>2409</v>
      </c>
      <c r="S199" s="165" t="str">
        <f t="shared" ca="1" si="17"/>
        <v>LT</v>
      </c>
      <c r="T199" s="165" t="str">
        <f ca="1">IF(B199="","",IF(ISERROR(MATCH($J199,[1]SorP!$B$1:$B$6226,0)),"",INDIRECT("'SorP'!$A$"&amp;MATCH($S199&amp;$J199,[1]SorP!C:C,0))))</f>
        <v>LK-9</v>
      </c>
      <c r="U199" s="185"/>
      <c r="V199" s="209">
        <f>IF(C199="",NA(),IF(OR(C199="Smelter not listed",C199="Smelter not yet identified"),MATCH($B199&amp;$D199,'[1]Smelter Look-up'!$J:$J,0),MATCH($B199&amp;$C199,'[1]Smelter Look-up'!$J:$J,0)))</f>
        <v>271</v>
      </c>
      <c r="X199" s="210">
        <f t="shared" si="15"/>
        <v>0</v>
      </c>
      <c r="AB199" s="211" t="str">
        <f t="shared" si="16"/>
        <v>GoldState Research Institute Center for Physical Sciences and Technology</v>
      </c>
    </row>
    <row r="200" spans="1:28" s="210" customFormat="1" ht="38.25">
      <c r="A200" s="165" t="s">
        <v>16038</v>
      </c>
      <c r="B200" s="166" t="s">
        <v>1087</v>
      </c>
      <c r="C200" s="170" t="s">
        <v>16039</v>
      </c>
      <c r="D200" s="213"/>
      <c r="E200" s="166" t="s">
        <v>16040</v>
      </c>
      <c r="F200" s="166" t="s">
        <v>16038</v>
      </c>
      <c r="G200" s="166" t="s">
        <v>12764</v>
      </c>
      <c r="H200" s="167">
        <v>0</v>
      </c>
      <c r="I200" s="168" t="s">
        <v>1636</v>
      </c>
      <c r="J200" s="168" t="s">
        <v>1636</v>
      </c>
      <c r="K200" s="207"/>
      <c r="L200" s="207"/>
      <c r="M200" s="207"/>
      <c r="N200" s="207"/>
      <c r="O200" s="207"/>
      <c r="P200" s="169"/>
      <c r="Q200" s="208"/>
      <c r="R200" s="166" t="s">
        <v>16039</v>
      </c>
      <c r="S200" s="165" t="str">
        <f t="shared" ca="1" si="17"/>
        <v>SD</v>
      </c>
      <c r="T200" s="165" t="str">
        <f ca="1">IF(B200="","",IF(ISERROR(MATCH($J200,[1]SorP!$B$1:$B$6226,0)),"",INDIRECT("'SorP'!$A$"&amp;MATCH($S200&amp;$J200,[1]SorP!C:C,0))))</f>
        <v>SC-27</v>
      </c>
      <c r="U200" s="185"/>
      <c r="V200" s="209">
        <f>IF(C200="",NA(),IF(OR(C200="Smelter not listed",C200="Smelter not yet identified"),MATCH($B200&amp;$D200,'[1]Smelter Look-up'!$J:$J,0),MATCH($B200&amp;$C200,'[1]Smelter Look-up'!$J:$J,0)))</f>
        <v>272</v>
      </c>
      <c r="X200" s="210">
        <f t="shared" si="15"/>
        <v>0</v>
      </c>
      <c r="AB200" s="211" t="str">
        <f t="shared" si="16"/>
        <v>GoldSudan Gold Refinery</v>
      </c>
    </row>
    <row r="201" spans="1:28" s="210" customFormat="1" ht="76.5">
      <c r="A201" s="165" t="s">
        <v>703</v>
      </c>
      <c r="B201" s="166" t="s">
        <v>1087</v>
      </c>
      <c r="C201" s="170" t="s">
        <v>54</v>
      </c>
      <c r="D201" s="213"/>
      <c r="E201" s="166" t="s">
        <v>15899</v>
      </c>
      <c r="F201" s="166" t="s">
        <v>703</v>
      </c>
      <c r="G201" s="166" t="s">
        <v>12764</v>
      </c>
      <c r="H201" s="167">
        <v>0</v>
      </c>
      <c r="I201" s="168" t="s">
        <v>16041</v>
      </c>
      <c r="J201" s="168" t="s">
        <v>2118</v>
      </c>
      <c r="K201" s="207"/>
      <c r="L201" s="207"/>
      <c r="M201" s="207"/>
      <c r="N201" s="207"/>
      <c r="O201" s="207"/>
      <c r="P201" s="169"/>
      <c r="Q201" s="208"/>
      <c r="R201" s="166" t="s">
        <v>54</v>
      </c>
      <c r="S201" s="165" t="str">
        <f t="shared" ca="1" si="17"/>
        <v>JP</v>
      </c>
      <c r="T201" s="165" t="str">
        <f ca="1">IF(B201="","",IF(ISERROR(MATCH($J201,[1]SorP!$B$1:$B$6226,0)),"",INDIRECT("'SorP'!$A$"&amp;MATCH($S201&amp;$J201,[1]SorP!C:C,0))))</f>
        <v>IT-SR</v>
      </c>
      <c r="U201" s="185"/>
      <c r="V201" s="209">
        <f>IF(C201="",NA(),IF(OR(C201="Smelter not listed",C201="Smelter not yet identified"),MATCH($B201&amp;$D201,'[1]Smelter Look-up'!$J:$J,0),MATCH($B201&amp;$C201,'[1]Smelter Look-up'!$J:$J,0)))</f>
        <v>274</v>
      </c>
      <c r="X201" s="210">
        <f t="shared" si="15"/>
        <v>0</v>
      </c>
      <c r="AB201" s="211" t="str">
        <f t="shared" si="16"/>
        <v>GoldSumitomo Metal Mining Co., Ltd.</v>
      </c>
    </row>
    <row r="202" spans="1:28" s="210" customFormat="1" ht="63.75">
      <c r="A202" s="165" t="s">
        <v>2342</v>
      </c>
      <c r="B202" s="166" t="s">
        <v>1087</v>
      </c>
      <c r="C202" s="170" t="s">
        <v>12465</v>
      </c>
      <c r="D202" s="213"/>
      <c r="E202" s="166" t="s">
        <v>1069</v>
      </c>
      <c r="F202" s="166" t="s">
        <v>2342</v>
      </c>
      <c r="G202" s="166" t="s">
        <v>12764</v>
      </c>
      <c r="H202" s="167">
        <v>0</v>
      </c>
      <c r="I202" s="168" t="s">
        <v>12476</v>
      </c>
      <c r="J202" s="168" t="s">
        <v>12419</v>
      </c>
      <c r="K202" s="207"/>
      <c r="L202" s="207"/>
      <c r="M202" s="207"/>
      <c r="N202" s="207"/>
      <c r="O202" s="207"/>
      <c r="P202" s="169"/>
      <c r="Q202" s="208"/>
      <c r="R202" s="166" t="s">
        <v>12465</v>
      </c>
      <c r="S202" s="165" t="str">
        <f t="shared" ca="1" si="17"/>
        <v>KR</v>
      </c>
      <c r="T202" s="165" t="str">
        <f ca="1">IF(B202="","",IF(ISERROR(MATCH($J202,[1]SorP!$B$1:$B$6226,0)),"",INDIRECT("'SorP'!$A$"&amp;MATCH($S202&amp;$J202,[1]SorP!C:C,0))))</f>
        <v>KH-2</v>
      </c>
      <c r="U202" s="185"/>
      <c r="V202" s="209">
        <f>IF(C202="",NA(),IF(OR(C202="Smelter not listed",C202="Smelter not yet identified"),MATCH($B202&amp;$D202,'[1]Smelter Look-up'!$J:$J,0),MATCH($B202&amp;$C202,'[1]Smelter Look-up'!$J:$J,0)))</f>
        <v>275</v>
      </c>
      <c r="X202" s="210">
        <f t="shared" si="15"/>
        <v>0</v>
      </c>
      <c r="AB202" s="211" t="str">
        <f t="shared" si="16"/>
        <v>GoldSungEel HiMetal Co., Ltd.</v>
      </c>
    </row>
    <row r="203" spans="1:28" s="210" customFormat="1" ht="89.25">
      <c r="A203" s="165" t="s">
        <v>14859</v>
      </c>
      <c r="B203" s="166" t="s">
        <v>1087</v>
      </c>
      <c r="C203" s="170" t="s">
        <v>14858</v>
      </c>
      <c r="D203" s="213"/>
      <c r="E203" s="166" t="s">
        <v>15922</v>
      </c>
      <c r="F203" s="166" t="s">
        <v>14859</v>
      </c>
      <c r="G203" s="166" t="s">
        <v>12764</v>
      </c>
      <c r="H203" s="167">
        <v>0</v>
      </c>
      <c r="I203" s="168" t="s">
        <v>1630</v>
      </c>
      <c r="J203" s="168" t="s">
        <v>1630</v>
      </c>
      <c r="K203" s="207"/>
      <c r="L203" s="207"/>
      <c r="M203" s="207"/>
      <c r="N203" s="207"/>
      <c r="O203" s="207"/>
      <c r="P203" s="169"/>
      <c r="Q203" s="208"/>
      <c r="R203" s="166" t="s">
        <v>14858</v>
      </c>
      <c r="S203" s="165" t="str">
        <f t="shared" ca="1" si="17"/>
        <v>Unknown</v>
      </c>
      <c r="T203" s="165" t="e">
        <f ca="1">IF(B203="","",IF(ISERROR(MATCH($J203,[1]SorP!$B$1:$B$6226,0)),"",INDIRECT("'SorP'!$A$"&amp;MATCH($S203&amp;$J203,[1]SorP!C:C,0))))</f>
        <v>#N/A</v>
      </c>
      <c r="U203" s="185"/>
      <c r="V203" s="209">
        <f>IF(C203="",NA(),IF(OR(C203="Smelter not listed",C203="Smelter not yet identified"),MATCH($B203&amp;$D203,'[1]Smelter Look-up'!$J:$J,0),MATCH($B203&amp;$C203,'[1]Smelter Look-up'!$J:$J,0)))</f>
        <v>277</v>
      </c>
      <c r="X203" s="210">
        <f t="shared" si="15"/>
        <v>0</v>
      </c>
      <c r="AB203" s="211" t="str">
        <f t="shared" si="16"/>
        <v>GoldSuper Dragon Technology Co., Ltd.</v>
      </c>
    </row>
    <row r="204" spans="1:28" s="210" customFormat="1" ht="25.5">
      <c r="A204" s="165" t="s">
        <v>1637</v>
      </c>
      <c r="B204" s="166" t="s">
        <v>1087</v>
      </c>
      <c r="C204" s="170" t="s">
        <v>2121</v>
      </c>
      <c r="D204" s="213"/>
      <c r="E204" s="166" t="s">
        <v>15894</v>
      </c>
      <c r="F204" s="166" t="s">
        <v>1637</v>
      </c>
      <c r="G204" s="166" t="s">
        <v>12764</v>
      </c>
      <c r="H204" s="167">
        <v>0</v>
      </c>
      <c r="I204" s="168" t="s">
        <v>1638</v>
      </c>
      <c r="J204" s="168" t="s">
        <v>6296</v>
      </c>
      <c r="K204" s="207"/>
      <c r="L204" s="207"/>
      <c r="M204" s="207"/>
      <c r="N204" s="207"/>
      <c r="O204" s="207"/>
      <c r="P204" s="169"/>
      <c r="Q204" s="208"/>
      <c r="R204" s="166" t="s">
        <v>2121</v>
      </c>
      <c r="S204" s="165" t="str">
        <f t="shared" ca="1" si="17"/>
        <v>IT</v>
      </c>
      <c r="T204" s="165" t="str">
        <f ca="1">IF(B204="","",IF(ISERROR(MATCH($J204,[1]SorP!$B$1:$B$6226,0)),"",INDIRECT("'SorP'!$A$"&amp;MATCH($S204&amp;$J204,[1]SorP!C:C,0))))</f>
        <v>IS-RHH</v>
      </c>
      <c r="U204" s="185"/>
      <c r="V204" s="209">
        <f>IF(C204="",NA(),IF(OR(C204="Smelter not listed",C204="Smelter not yet identified"),MATCH($B204&amp;$D204,'[1]Smelter Look-up'!$J:$J,0),MATCH($B204&amp;$C204,'[1]Smelter Look-up'!$J:$J,0)))</f>
        <v>278</v>
      </c>
      <c r="X204" s="210">
        <f t="shared" si="15"/>
        <v>0</v>
      </c>
      <c r="AB204" s="211" t="str">
        <f t="shared" si="16"/>
        <v>GoldT.C.A S.p.A</v>
      </c>
    </row>
    <row r="205" spans="1:28" s="210" customFormat="1" ht="76.5">
      <c r="A205" s="165" t="s">
        <v>704</v>
      </c>
      <c r="B205" s="166" t="s">
        <v>1087</v>
      </c>
      <c r="C205" s="170" t="s">
        <v>1187</v>
      </c>
      <c r="D205" s="213"/>
      <c r="E205" s="166" t="s">
        <v>15899</v>
      </c>
      <c r="F205" s="166" t="s">
        <v>704</v>
      </c>
      <c r="G205" s="166" t="s">
        <v>12764</v>
      </c>
      <c r="H205" s="167">
        <v>0</v>
      </c>
      <c r="I205" s="168" t="s">
        <v>16042</v>
      </c>
      <c r="J205" s="168" t="s">
        <v>1601</v>
      </c>
      <c r="K205" s="207"/>
      <c r="L205" s="207"/>
      <c r="M205" s="207"/>
      <c r="N205" s="207"/>
      <c r="O205" s="207"/>
      <c r="P205" s="169"/>
      <c r="Q205" s="208"/>
      <c r="R205" s="166" t="s">
        <v>1187</v>
      </c>
      <c r="S205" s="165" t="str">
        <f t="shared" ca="1" si="17"/>
        <v>JP</v>
      </c>
      <c r="T205" s="165" t="str">
        <f ca="1">IF(B205="","",IF(ISERROR(MATCH($J205,[1]SorP!$B$1:$B$6226,0)),"",INDIRECT("'SorP'!$A$"&amp;MATCH($S205&amp;$J205,[1]SorP!C:C,0))))</f>
        <v>IT-AV</v>
      </c>
      <c r="U205" s="185"/>
      <c r="V205" s="209">
        <f>IF(C205="",NA(),IF(OR(C205="Smelter not listed",C205="Smelter not yet identified"),MATCH($B205&amp;$D205,'[1]Smelter Look-up'!$J:$J,0),MATCH($B205&amp;$C205,'[1]Smelter Look-up'!$J:$J,0)))</f>
        <v>287</v>
      </c>
      <c r="X205" s="210">
        <f t="shared" si="15"/>
        <v>0</v>
      </c>
      <c r="AB205" s="211" t="str">
        <f t="shared" si="16"/>
        <v>GoldTanaka Kikinzoku Kogyo K.K.</v>
      </c>
    </row>
    <row r="206" spans="1:28" s="210" customFormat="1" ht="127.5">
      <c r="A206" s="165" t="s">
        <v>15227</v>
      </c>
      <c r="B206" s="166" t="s">
        <v>1087</v>
      </c>
      <c r="C206" s="170" t="s">
        <v>15226</v>
      </c>
      <c r="D206" s="213"/>
      <c r="E206" s="166" t="s">
        <v>15916</v>
      </c>
      <c r="F206" s="166" t="s">
        <v>15227</v>
      </c>
      <c r="G206" s="166" t="s">
        <v>12764</v>
      </c>
      <c r="H206" s="167">
        <v>0</v>
      </c>
      <c r="I206" s="168" t="s">
        <v>15260</v>
      </c>
      <c r="J206" s="168" t="s">
        <v>14943</v>
      </c>
      <c r="K206" s="207"/>
      <c r="L206" s="207"/>
      <c r="M206" s="207"/>
      <c r="N206" s="207"/>
      <c r="O206" s="207"/>
      <c r="P206" s="169"/>
      <c r="Q206" s="208"/>
      <c r="R206" s="166" t="s">
        <v>15226</v>
      </c>
      <c r="S206" s="165" t="str">
        <f t="shared" ca="1" si="17"/>
        <v>IN</v>
      </c>
      <c r="T206" s="165" t="str">
        <f ca="1">IF(B206="","",IF(ISERROR(MATCH($J206,[1]SorP!$B$1:$B$6226,0)),"",INDIRECT("'SorP'!$A$"&amp;MATCH($S206&amp;$J206,[1]SorP!C:C,0))))</f>
        <v>IN-AP</v>
      </c>
      <c r="U206" s="185"/>
      <c r="V206" s="209">
        <f>IF(C206="",NA(),IF(OR(C206="Smelter not listed",C206="Smelter not yet identified"),MATCH($B206&amp;$D206,'[1]Smelter Look-up'!$J:$J,0),MATCH($B206&amp;$C206,'[1]Smelter Look-up'!$J:$J,0)))</f>
        <v>292</v>
      </c>
      <c r="X206" s="210">
        <f t="shared" si="15"/>
        <v>0</v>
      </c>
      <c r="AB206" s="211" t="str">
        <f t="shared" si="16"/>
        <v>GoldTITAN COMPANY LIMITED, JEWELLERY DIVISION</v>
      </c>
    </row>
    <row r="207" spans="1:28" s="210" customFormat="1" ht="63.75">
      <c r="A207" s="165" t="s">
        <v>707</v>
      </c>
      <c r="B207" s="166" t="s">
        <v>1087</v>
      </c>
      <c r="C207" s="170" t="s">
        <v>2070</v>
      </c>
      <c r="D207" s="213"/>
      <c r="E207" s="166" t="s">
        <v>15899</v>
      </c>
      <c r="F207" s="166" t="s">
        <v>707</v>
      </c>
      <c r="G207" s="166" t="s">
        <v>12764</v>
      </c>
      <c r="H207" s="167">
        <v>0</v>
      </c>
      <c r="I207" s="168" t="s">
        <v>16043</v>
      </c>
      <c r="J207" s="168" t="s">
        <v>1532</v>
      </c>
      <c r="K207" s="207"/>
      <c r="L207" s="207"/>
      <c r="M207" s="207"/>
      <c r="N207" s="207"/>
      <c r="O207" s="207"/>
      <c r="P207" s="169"/>
      <c r="Q207" s="208"/>
      <c r="R207" s="166" t="s">
        <v>2070</v>
      </c>
      <c r="S207" s="165" t="str">
        <f t="shared" ca="1" si="17"/>
        <v>JP</v>
      </c>
      <c r="T207" s="165" t="str">
        <f ca="1">IF(B207="","",IF(ISERROR(MATCH($J207,[1]SorP!$B$1:$B$6226,0)),"",INDIRECT("'SorP'!$A$"&amp;MATCH($S207&amp;$J207,[1]SorP!C:C,0))))</f>
        <v>IT-TE</v>
      </c>
      <c r="U207" s="185"/>
      <c r="V207" s="209">
        <f>IF(C207="",NA(),IF(OR(C207="Smelter not listed",C207="Smelter not yet identified"),MATCH($B207&amp;$D207,'[1]Smelter Look-up'!$J:$J,0),MATCH($B207&amp;$C207,'[1]Smelter Look-up'!$J:$J,0)))</f>
        <v>293</v>
      </c>
      <c r="X207" s="210">
        <f t="shared" si="15"/>
        <v>0</v>
      </c>
      <c r="AB207" s="211" t="str">
        <f t="shared" si="16"/>
        <v>GoldTokuriki Honten Co., Ltd.</v>
      </c>
    </row>
    <row r="208" spans="1:28" s="210" customFormat="1" ht="114.75">
      <c r="A208" s="165" t="s">
        <v>708</v>
      </c>
      <c r="B208" s="166" t="s">
        <v>1087</v>
      </c>
      <c r="C208" s="170" t="s">
        <v>15380</v>
      </c>
      <c r="D208" s="213"/>
      <c r="E208" s="166" t="s">
        <v>15921</v>
      </c>
      <c r="F208" s="166" t="s">
        <v>708</v>
      </c>
      <c r="G208" s="166" t="s">
        <v>12764</v>
      </c>
      <c r="H208" s="167" t="s">
        <v>15903</v>
      </c>
      <c r="I208" s="168" t="s">
        <v>15903</v>
      </c>
      <c r="J208" s="168" t="s">
        <v>15903</v>
      </c>
      <c r="K208" s="207"/>
      <c r="L208" s="207"/>
      <c r="M208" s="207"/>
      <c r="N208" s="207"/>
      <c r="O208" s="207"/>
      <c r="P208" s="169"/>
      <c r="Q208" s="208"/>
      <c r="R208" s="166" t="s">
        <v>15903</v>
      </c>
      <c r="S208" s="165" t="str">
        <f t="shared" ca="1" si="17"/>
        <v>CN</v>
      </c>
      <c r="T208" s="165" t="str">
        <f ca="1">IF(B208="","",IF(ISERROR(MATCH($J208,[1]SorP!$B$1:$B$6226,0)),"",INDIRECT("'SorP'!$A$"&amp;MATCH($S208&amp;$J208,[1]SorP!C:C,0))))</f>
        <v/>
      </c>
      <c r="U208" s="185"/>
      <c r="V208" s="209" t="e">
        <f>IF(C208="",NA(),IF(OR(C208="Smelter not listed",C208="Smelter not yet identified"),MATCH($B208&amp;$D208,'[1]Smelter Look-up'!$J:$J,0),MATCH($B208&amp;$C208,'[1]Smelter Look-up'!$J:$J,0)))</f>
        <v>#N/A</v>
      </c>
      <c r="X208" s="210">
        <f t="shared" si="15"/>
        <v>0</v>
      </c>
      <c r="AB208" s="211" t="str">
        <f t="shared" si="16"/>
        <v>GoldTongling Nonferrous Jinguan (Ausmelt) Copper Industry</v>
      </c>
    </row>
    <row r="209" spans="1:28" s="210" customFormat="1" ht="51">
      <c r="A209" s="165" t="s">
        <v>2221</v>
      </c>
      <c r="B209" s="166" t="s">
        <v>1087</v>
      </c>
      <c r="C209" s="170" t="s">
        <v>2220</v>
      </c>
      <c r="D209" s="213"/>
      <c r="E209" s="166" t="s">
        <v>15967</v>
      </c>
      <c r="F209" s="166" t="s">
        <v>2221</v>
      </c>
      <c r="G209" s="166" t="s">
        <v>12764</v>
      </c>
      <c r="H209" s="167">
        <v>0</v>
      </c>
      <c r="I209" s="168" t="s">
        <v>2222</v>
      </c>
      <c r="J209" s="168" t="s">
        <v>2223</v>
      </c>
      <c r="K209" s="207"/>
      <c r="L209" s="207"/>
      <c r="M209" s="207"/>
      <c r="N209" s="207"/>
      <c r="O209" s="207"/>
      <c r="P209" s="169"/>
      <c r="Q209" s="208"/>
      <c r="R209" s="166" t="s">
        <v>2220</v>
      </c>
      <c r="S209" s="165" t="str">
        <f t="shared" ca="1" si="17"/>
        <v>KZ</v>
      </c>
      <c r="T209" s="165" t="str">
        <f ca="1">IF(B209="","",IF(ISERROR(MATCH($J209,[1]SorP!$B$1:$B$6226,0)),"",INDIRECT("'SorP'!$A$"&amp;MATCH($S209&amp;$J209,[1]SorP!C:C,0))))</f>
        <v>KN-05</v>
      </c>
      <c r="U209" s="185"/>
      <c r="V209" s="209">
        <f>IF(C209="",NA(),IF(OR(C209="Smelter not listed",C209="Smelter not yet identified"),MATCH($B209&amp;$D209,'[1]Smelter Look-up'!$J:$J,0),MATCH($B209&amp;$C209,'[1]Smelter Look-up'!$J:$J,0)))</f>
        <v>297</v>
      </c>
      <c r="X209" s="210">
        <f t="shared" si="15"/>
        <v>0</v>
      </c>
      <c r="AB209" s="211" t="str">
        <f t="shared" si="16"/>
        <v>GoldTOO Tau-Ken-Altyn</v>
      </c>
    </row>
    <row r="210" spans="1:28" s="210" customFormat="1" ht="25.5">
      <c r="A210" s="165" t="s">
        <v>709</v>
      </c>
      <c r="B210" s="166" t="s">
        <v>1087</v>
      </c>
      <c r="C210" s="170" t="s">
        <v>591</v>
      </c>
      <c r="D210" s="213"/>
      <c r="E210" s="166" t="s">
        <v>1069</v>
      </c>
      <c r="F210" s="166" t="s">
        <v>709</v>
      </c>
      <c r="G210" s="166" t="s">
        <v>12764</v>
      </c>
      <c r="H210" s="167">
        <v>0</v>
      </c>
      <c r="I210" s="168" t="s">
        <v>1609</v>
      </c>
      <c r="J210" s="168" t="s">
        <v>12415</v>
      </c>
      <c r="K210" s="207"/>
      <c r="L210" s="207"/>
      <c r="M210" s="207"/>
      <c r="N210" s="207"/>
      <c r="O210" s="207"/>
      <c r="P210" s="169"/>
      <c r="Q210" s="208"/>
      <c r="R210" s="166" t="s">
        <v>591</v>
      </c>
      <c r="S210" s="165" t="str">
        <f t="shared" ca="1" si="17"/>
        <v>KR</v>
      </c>
      <c r="T210" s="165" t="str">
        <f ca="1">IF(B210="","",IF(ISERROR(MATCH($J210,[1]SorP!$B$1:$B$6226,0)),"",INDIRECT("'SorP'!$A$"&amp;MATCH($S210&amp;$J210,[1]SorP!C:C,0))))</f>
        <v>KH-2</v>
      </c>
      <c r="U210" s="185"/>
      <c r="V210" s="209">
        <f>IF(C210="",NA(),IF(OR(C210="Smelter not listed",C210="Smelter not yet identified"),MATCH($B210&amp;$D210,'[1]Smelter Look-up'!$J:$J,0),MATCH($B210&amp;$C210,'[1]Smelter Look-up'!$J:$J,0)))</f>
        <v>298</v>
      </c>
      <c r="X210" s="210">
        <f t="shared" si="15"/>
        <v>0</v>
      </c>
      <c r="AB210" s="211" t="str">
        <f t="shared" si="16"/>
        <v>GoldTorecom</v>
      </c>
    </row>
    <row r="211" spans="1:28" s="210" customFormat="1" ht="63.75">
      <c r="A211" s="165" t="s">
        <v>138</v>
      </c>
      <c r="B211" s="166" t="s">
        <v>1087</v>
      </c>
      <c r="C211" s="170" t="s">
        <v>137</v>
      </c>
      <c r="D211" s="213"/>
      <c r="E211" s="166" t="s">
        <v>16044</v>
      </c>
      <c r="F211" s="166" t="s">
        <v>138</v>
      </c>
      <c r="G211" s="166" t="s">
        <v>12764</v>
      </c>
      <c r="H211" s="167">
        <v>0</v>
      </c>
      <c r="I211" s="168" t="s">
        <v>16045</v>
      </c>
      <c r="J211" s="168" t="s">
        <v>10615</v>
      </c>
      <c r="K211" s="207"/>
      <c r="L211" s="207"/>
      <c r="M211" s="207"/>
      <c r="N211" s="207"/>
      <c r="O211" s="207"/>
      <c r="P211" s="169"/>
      <c r="Q211" s="208"/>
      <c r="R211" s="166" t="s">
        <v>137</v>
      </c>
      <c r="S211" s="165" t="str">
        <f t="shared" ca="1" si="17"/>
        <v>TH</v>
      </c>
      <c r="T211" s="165" t="str">
        <f ca="1">IF(B211="","",IF(ISERROR(MATCH($J211,[1]SorP!$B$1:$B$6226,0)),"",INDIRECT("'SorP'!$A$"&amp;MATCH($S211&amp;$J211,[1]SorP!C:C,0))))</f>
        <v>TD-LR</v>
      </c>
      <c r="U211" s="185"/>
      <c r="V211" s="209">
        <f>IF(C211="",NA(),IF(OR(C211="Smelter not listed",C211="Smelter not yet identified"),MATCH($B211&amp;$D211,'[1]Smelter Look-up'!$J:$J,0),MATCH($B211&amp;$C211,'[1]Smelter Look-up'!$J:$J,0)))</f>
        <v>301</v>
      </c>
      <c r="X211" s="210">
        <f t="shared" si="15"/>
        <v>0</v>
      </c>
      <c r="AB211" s="211" t="str">
        <f t="shared" si="16"/>
        <v>GoldUmicore Precious Metals Thailand</v>
      </c>
    </row>
    <row r="212" spans="1:28" s="210" customFormat="1" ht="102">
      <c r="A212" s="165" t="s">
        <v>710</v>
      </c>
      <c r="B212" s="166" t="s">
        <v>1087</v>
      </c>
      <c r="C212" s="170" t="s">
        <v>2224</v>
      </c>
      <c r="D212" s="213"/>
      <c r="E212" s="166" t="s">
        <v>15956</v>
      </c>
      <c r="F212" s="166" t="s">
        <v>710</v>
      </c>
      <c r="G212" s="166" t="s">
        <v>12764</v>
      </c>
      <c r="H212" s="167">
        <v>0</v>
      </c>
      <c r="I212" s="168" t="s">
        <v>1611</v>
      </c>
      <c r="J212" s="168" t="s">
        <v>3031</v>
      </c>
      <c r="K212" s="207"/>
      <c r="L212" s="207"/>
      <c r="M212" s="207"/>
      <c r="N212" s="207"/>
      <c r="O212" s="207"/>
      <c r="P212" s="169"/>
      <c r="Q212" s="208"/>
      <c r="R212" s="166" t="s">
        <v>2224</v>
      </c>
      <c r="S212" s="165" t="str">
        <f t="shared" ca="1" si="17"/>
        <v>BE</v>
      </c>
      <c r="T212" s="165" t="str">
        <f ca="1">IF(B212="","",IF(ISERROR(MATCH($J212,[1]SorP!$B$1:$B$6226,0)),"",INDIRECT("'SorP'!$A$"&amp;MATCH($S212&amp;$J212,[1]SorP!C:C,0))))</f>
        <v>BE-VAN</v>
      </c>
      <c r="U212" s="185"/>
      <c r="V212" s="209">
        <f>IF(C212="",NA(),IF(OR(C212="Smelter not listed",C212="Smelter not yet identified"),MATCH($B212&amp;$D212,'[1]Smelter Look-up'!$J:$J,0),MATCH($B212&amp;$C212,'[1]Smelter Look-up'!$J:$J,0)))</f>
        <v>302</v>
      </c>
      <c r="X212" s="210">
        <f t="shared" si="15"/>
        <v>0</v>
      </c>
      <c r="AB212" s="211" t="str">
        <f t="shared" si="16"/>
        <v>GoldUmicore S.A. Business Unit Precious Metals Refining</v>
      </c>
    </row>
    <row r="213" spans="1:28" s="210" customFormat="1" ht="76.5">
      <c r="A213" s="165" t="s">
        <v>711</v>
      </c>
      <c r="B213" s="166" t="s">
        <v>1087</v>
      </c>
      <c r="C213" s="170" t="s">
        <v>782</v>
      </c>
      <c r="D213" s="213"/>
      <c r="E213" s="166" t="s">
        <v>15896</v>
      </c>
      <c r="F213" s="166" t="s">
        <v>711</v>
      </c>
      <c r="G213" s="166" t="s">
        <v>12764</v>
      </c>
      <c r="H213" s="167">
        <v>0</v>
      </c>
      <c r="I213" s="168" t="s">
        <v>1612</v>
      </c>
      <c r="J213" s="168" t="s">
        <v>1560</v>
      </c>
      <c r="K213" s="207"/>
      <c r="L213" s="207"/>
      <c r="M213" s="207"/>
      <c r="N213" s="207"/>
      <c r="O213" s="207"/>
      <c r="P213" s="169"/>
      <c r="Q213" s="208"/>
      <c r="R213" s="166" t="s">
        <v>782</v>
      </c>
      <c r="S213" s="165" t="str">
        <f t="shared" ca="1" si="17"/>
        <v>Unknown</v>
      </c>
      <c r="T213" s="165" t="e">
        <f ca="1">IF(B213="","",IF(ISERROR(MATCH($J213,[1]SorP!$B$1:$B$6226,0)),"",INDIRECT("'SorP'!$A$"&amp;MATCH($S213&amp;$J213,[1]SorP!C:C,0))))</f>
        <v>#N/A</v>
      </c>
      <c r="U213" s="185"/>
      <c r="V213" s="209">
        <f>IF(C213="",NA(),IF(OR(C213="Smelter not listed",C213="Smelter not yet identified"),MATCH($B213&amp;$D213,'[1]Smelter Look-up'!$J:$J,0),MATCH($B213&amp;$C213,'[1]Smelter Look-up'!$J:$J,0)))</f>
        <v>303</v>
      </c>
      <c r="X213" s="210">
        <f t="shared" si="15"/>
        <v>0</v>
      </c>
      <c r="AB213" s="211" t="str">
        <f t="shared" si="16"/>
        <v>GoldUnited Precious Metal Refining, Inc.</v>
      </c>
    </row>
    <row r="214" spans="1:28" s="210" customFormat="1" ht="38.25">
      <c r="A214" s="165" t="s">
        <v>712</v>
      </c>
      <c r="B214" s="166" t="s">
        <v>1087</v>
      </c>
      <c r="C214" s="170" t="s">
        <v>2226</v>
      </c>
      <c r="D214" s="213"/>
      <c r="E214" s="166" t="s">
        <v>15908</v>
      </c>
      <c r="F214" s="166" t="s">
        <v>712</v>
      </c>
      <c r="G214" s="166" t="s">
        <v>12764</v>
      </c>
      <c r="H214" s="167">
        <v>0</v>
      </c>
      <c r="I214" s="168" t="s">
        <v>1613</v>
      </c>
      <c r="J214" s="168" t="s">
        <v>1505</v>
      </c>
      <c r="K214" s="207"/>
      <c r="L214" s="207"/>
      <c r="M214" s="207"/>
      <c r="N214" s="207"/>
      <c r="O214" s="207"/>
      <c r="P214" s="169"/>
      <c r="Q214" s="208"/>
      <c r="R214" s="166" t="s">
        <v>2226</v>
      </c>
      <c r="S214" s="165" t="str">
        <f t="shared" ca="1" si="17"/>
        <v>CH</v>
      </c>
      <c r="T214" s="165" t="str">
        <f ca="1">IF(B214="","",IF(ISERROR(MATCH($J214,[1]SorP!$B$1:$B$6226,0)),"",INDIRECT("'SorP'!$A$"&amp;MATCH($S214&amp;$J214,[1]SorP!C:C,0))))</f>
        <v>CH-UR</v>
      </c>
      <c r="U214" s="185"/>
      <c r="V214" s="209">
        <f>IF(C214="",NA(),IF(OR(C214="Smelter not listed",C214="Smelter not yet identified"),MATCH($B214&amp;$D214,'[1]Smelter Look-up'!$J:$J,0),MATCH($B214&amp;$C214,'[1]Smelter Look-up'!$J:$J,0)))</f>
        <v>304</v>
      </c>
      <c r="X214" s="210">
        <f t="shared" si="15"/>
        <v>0</v>
      </c>
      <c r="AB214" s="211" t="str">
        <f t="shared" si="16"/>
        <v>GoldValcambi S.A.</v>
      </c>
    </row>
    <row r="215" spans="1:28" s="210" customFormat="1" ht="102">
      <c r="A215" s="165" t="s">
        <v>16046</v>
      </c>
      <c r="B215" s="166" t="s">
        <v>1087</v>
      </c>
      <c r="C215" s="170" t="s">
        <v>16047</v>
      </c>
      <c r="D215" s="213"/>
      <c r="E215" s="166" t="s">
        <v>15921</v>
      </c>
      <c r="F215" s="166" t="s">
        <v>16046</v>
      </c>
      <c r="G215" s="166" t="s">
        <v>12764</v>
      </c>
      <c r="H215" s="167" t="s">
        <v>15903</v>
      </c>
      <c r="I215" s="168" t="s">
        <v>15903</v>
      </c>
      <c r="J215" s="168" t="s">
        <v>15903</v>
      </c>
      <c r="K215" s="207"/>
      <c r="L215" s="207"/>
      <c r="M215" s="207"/>
      <c r="N215" s="207"/>
      <c r="O215" s="207"/>
      <c r="P215" s="169"/>
      <c r="Q215" s="208"/>
      <c r="R215" s="166" t="s">
        <v>15903</v>
      </c>
      <c r="S215" s="165" t="str">
        <f t="shared" ca="1" si="17"/>
        <v>CN</v>
      </c>
      <c r="T215" s="165" t="str">
        <f ca="1">IF(B215="","",IF(ISERROR(MATCH($J215,[1]SorP!$B$1:$B$6226,0)),"",INDIRECT("'SorP'!$A$"&amp;MATCH($S215&amp;$J215,[1]SorP!C:C,0))))</f>
        <v/>
      </c>
      <c r="U215" s="185"/>
      <c r="V215" s="209" t="e">
        <f>IF(C215="",NA(),IF(OR(C215="Smelter not listed",C215="Smelter not yet identified"),MATCH($B215&amp;$D215,'[1]Smelter Look-up'!$J:$J,0),MATCH($B215&amp;$C215,'[1]Smelter Look-up'!$J:$J,0)))</f>
        <v>#N/A</v>
      </c>
      <c r="X215" s="210">
        <f t="shared" si="15"/>
        <v>0</v>
      </c>
      <c r="AB215" s="211" t="str">
        <f t="shared" si="16"/>
        <v>GoldViagra Di precious metals (Zhaoyuan) Co., Ltd.</v>
      </c>
    </row>
    <row r="216" spans="1:28" s="210" customFormat="1" ht="38.25">
      <c r="A216" s="165" t="s">
        <v>14517</v>
      </c>
      <c r="B216" s="166" t="s">
        <v>1087</v>
      </c>
      <c r="C216" s="170" t="s">
        <v>14516</v>
      </c>
      <c r="D216" s="213"/>
      <c r="E216" s="166" t="s">
        <v>15996</v>
      </c>
      <c r="F216" s="166" t="s">
        <v>14517</v>
      </c>
      <c r="G216" s="166" t="s">
        <v>12764</v>
      </c>
      <c r="H216" s="167">
        <v>0</v>
      </c>
      <c r="I216" s="168" t="s">
        <v>14861</v>
      </c>
      <c r="J216" s="168" t="s">
        <v>12384</v>
      </c>
      <c r="K216" s="207"/>
      <c r="L216" s="207"/>
      <c r="M216" s="207"/>
      <c r="N216" s="207"/>
      <c r="O216" s="207"/>
      <c r="P216" s="169"/>
      <c r="Q216" s="208"/>
      <c r="R216" s="166" t="s">
        <v>14516</v>
      </c>
      <c r="S216" s="165" t="str">
        <f t="shared" ca="1" si="17"/>
        <v>FR</v>
      </c>
      <c r="T216" s="165" t="str">
        <f ca="1">IF(B216="","",IF(ISERROR(MATCH($J216,[1]SorP!$B$1:$B$6226,0)),"",INDIRECT("'SorP'!$A$"&amp;MATCH($S216&amp;$J216,[1]SorP!C:C,0))))</f>
        <v>FR-95</v>
      </c>
      <c r="U216" s="185"/>
      <c r="V216" s="209">
        <f>IF(C216="",NA(),IF(OR(C216="Smelter not listed",C216="Smelter not yet identified"),MATCH($B216&amp;$D216,'[1]Smelter Look-up'!$J:$J,0),MATCH($B216&amp;$C216,'[1]Smelter Look-up'!$J:$J,0)))</f>
        <v>305</v>
      </c>
      <c r="X216" s="210">
        <f t="shared" si="15"/>
        <v>0</v>
      </c>
      <c r="AB216" s="211" t="str">
        <f t="shared" si="16"/>
        <v>GoldWEEEREFINING</v>
      </c>
    </row>
    <row r="217" spans="1:28" s="210" customFormat="1" ht="63.75">
      <c r="A217" s="165" t="s">
        <v>2110</v>
      </c>
      <c r="B217" s="166" t="s">
        <v>1087</v>
      </c>
      <c r="C217" s="170" t="s">
        <v>2108</v>
      </c>
      <c r="D217" s="213"/>
      <c r="E217" s="166" t="s">
        <v>15898</v>
      </c>
      <c r="F217" s="166" t="s">
        <v>2110</v>
      </c>
      <c r="G217" s="166" t="s">
        <v>12764</v>
      </c>
      <c r="H217" s="167">
        <v>0</v>
      </c>
      <c r="I217" s="168" t="s">
        <v>1498</v>
      </c>
      <c r="J217" s="168" t="s">
        <v>1499</v>
      </c>
      <c r="K217" s="207"/>
      <c r="L217" s="207"/>
      <c r="M217" s="207"/>
      <c r="N217" s="207"/>
      <c r="O217" s="207"/>
      <c r="P217" s="169"/>
      <c r="Q217" s="208"/>
      <c r="R217" s="166" t="s">
        <v>2108</v>
      </c>
      <c r="S217" s="165" t="str">
        <f t="shared" ca="1" si="17"/>
        <v>DE</v>
      </c>
      <c r="T217" s="165" t="str">
        <f ca="1">IF(B217="","",IF(ISERROR(MATCH($J217,[1]SorP!$B$1:$B$6226,0)),"",INDIRECT("'SorP'!$A$"&amp;MATCH($S217&amp;$J217,[1]SorP!C:C,0))))</f>
        <v>DE-BY</v>
      </c>
      <c r="U217" s="185"/>
      <c r="V217" s="209">
        <f>IF(C217="",NA(),IF(OR(C217="Smelter not listed",C217="Smelter not yet identified"),MATCH($B217&amp;$D217,'[1]Smelter Look-up'!$J:$J,0),MATCH($B217&amp;$C217,'[1]Smelter Look-up'!$J:$J,0)))</f>
        <v>307</v>
      </c>
      <c r="X217" s="210">
        <f t="shared" si="15"/>
        <v>0</v>
      </c>
      <c r="AB217" s="211" t="str">
        <f t="shared" si="16"/>
        <v>GoldWIELAND Edelmetalle GmbH</v>
      </c>
    </row>
    <row r="218" spans="1:28" s="210" customFormat="1" ht="38.25">
      <c r="A218" s="165" t="s">
        <v>16048</v>
      </c>
      <c r="B218" s="166" t="s">
        <v>1087</v>
      </c>
      <c r="C218" s="170" t="s">
        <v>16049</v>
      </c>
      <c r="D218" s="213"/>
      <c r="E218" s="166" t="s">
        <v>15921</v>
      </c>
      <c r="F218" s="166" t="s">
        <v>16048</v>
      </c>
      <c r="G218" s="166" t="s">
        <v>12764</v>
      </c>
      <c r="H218" s="167" t="s">
        <v>15903</v>
      </c>
      <c r="I218" s="168" t="s">
        <v>15903</v>
      </c>
      <c r="J218" s="168" t="s">
        <v>15903</v>
      </c>
      <c r="K218" s="207"/>
      <c r="L218" s="207"/>
      <c r="M218" s="207"/>
      <c r="N218" s="207"/>
      <c r="O218" s="207"/>
      <c r="P218" s="169"/>
      <c r="Q218" s="208"/>
      <c r="R218" s="166" t="s">
        <v>15903</v>
      </c>
      <c r="S218" s="165" t="str">
        <f t="shared" ca="1" si="17"/>
        <v>CN</v>
      </c>
      <c r="T218" s="165" t="str">
        <f ca="1">IF(B218="","",IF(ISERROR(MATCH($J218,[1]SorP!$B$1:$B$6226,0)),"",INDIRECT("'SorP'!$A$"&amp;MATCH($S218&amp;$J218,[1]SorP!C:C,0))))</f>
        <v/>
      </c>
      <c r="U218" s="185"/>
      <c r="V218" s="209" t="e">
        <f>IF(C218="",NA(),IF(OR(C218="Smelter not listed",C218="Smelter not yet identified"),MATCH($B218&amp;$D218,'[1]Smelter Look-up'!$J:$J,0),MATCH($B218&amp;$C218,'[1]Smelter Look-up'!$J:$J,0)))</f>
        <v>#N/A</v>
      </c>
      <c r="X218" s="210">
        <f t="shared" si="15"/>
        <v>0</v>
      </c>
      <c r="AB218" s="211" t="str">
        <f t="shared" si="16"/>
        <v>GoldWuzhong Group</v>
      </c>
    </row>
    <row r="219" spans="1:28" s="210" customFormat="1" ht="51">
      <c r="A219" s="165" t="s">
        <v>714</v>
      </c>
      <c r="B219" s="166" t="s">
        <v>1087</v>
      </c>
      <c r="C219" s="170" t="s">
        <v>12466</v>
      </c>
      <c r="D219" s="213"/>
      <c r="E219" s="166" t="s">
        <v>15899</v>
      </c>
      <c r="F219" s="166" t="s">
        <v>714</v>
      </c>
      <c r="G219" s="166" t="s">
        <v>12764</v>
      </c>
      <c r="H219" s="167">
        <v>0</v>
      </c>
      <c r="I219" s="168" t="s">
        <v>12477</v>
      </c>
      <c r="J219" s="168" t="s">
        <v>6453</v>
      </c>
      <c r="K219" s="207"/>
      <c r="L219" s="207"/>
      <c r="M219" s="207"/>
      <c r="N219" s="207"/>
      <c r="O219" s="207"/>
      <c r="P219" s="169"/>
      <c r="Q219" s="208"/>
      <c r="R219" s="166" t="s">
        <v>12466</v>
      </c>
      <c r="S219" s="165" t="str">
        <f t="shared" ca="1" si="17"/>
        <v>JP</v>
      </c>
      <c r="T219" s="165" t="str">
        <f ca="1">IF(B219="","",IF(ISERROR(MATCH($J219,[1]SorP!$B$1:$B$6226,0)),"",INDIRECT("'SorP'!$A$"&amp;MATCH($S219&amp;$J219,[1]SorP!C:C,0))))</f>
        <v>IT-TP</v>
      </c>
      <c r="U219" s="185"/>
      <c r="V219" s="209">
        <f>IF(C219="",NA(),IF(OR(C219="Smelter not listed",C219="Smelter not yet identified"),MATCH($B219&amp;$D219,'[1]Smelter Look-up'!$J:$J,0),MATCH($B219&amp;$C219,'[1]Smelter Look-up'!$J:$J,0)))</f>
        <v>310</v>
      </c>
      <c r="X219" s="210">
        <f t="shared" si="15"/>
        <v>0</v>
      </c>
      <c r="AB219" s="211" t="str">
        <f t="shared" si="16"/>
        <v>GoldYamakin Co., Ltd.</v>
      </c>
    </row>
    <row r="220" spans="1:28" s="210" customFormat="1" ht="63.75">
      <c r="A220" s="165" t="s">
        <v>715</v>
      </c>
      <c r="B220" s="166" t="s">
        <v>1087</v>
      </c>
      <c r="C220" s="170" t="s">
        <v>2072</v>
      </c>
      <c r="D220" s="213"/>
      <c r="E220" s="166" t="s">
        <v>15899</v>
      </c>
      <c r="F220" s="166" t="s">
        <v>715</v>
      </c>
      <c r="G220" s="166" t="s">
        <v>12764</v>
      </c>
      <c r="H220" s="167">
        <v>0</v>
      </c>
      <c r="I220" s="168" t="s">
        <v>1619</v>
      </c>
      <c r="J220" s="168" t="s">
        <v>1601</v>
      </c>
      <c r="K220" s="207"/>
      <c r="L220" s="207"/>
      <c r="M220" s="207"/>
      <c r="N220" s="207"/>
      <c r="O220" s="207"/>
      <c r="P220" s="169"/>
      <c r="Q220" s="208"/>
      <c r="R220" s="166" t="s">
        <v>2072</v>
      </c>
      <c r="S220" s="165" t="str">
        <f t="shared" ca="1" si="17"/>
        <v>JP</v>
      </c>
      <c r="T220" s="165" t="str">
        <f ca="1">IF(B220="","",IF(ISERROR(MATCH($J220,[1]SorP!$B$1:$B$6226,0)),"",INDIRECT("'SorP'!$A$"&amp;MATCH($S220&amp;$J220,[1]SorP!C:C,0))))</f>
        <v>IT-AV</v>
      </c>
      <c r="U220" s="185"/>
      <c r="V220" s="209">
        <f>IF(C220="",NA(),IF(OR(C220="Smelter not listed",C220="Smelter not yet identified"),MATCH($B220&amp;$D220,'[1]Smelter Look-up'!$J:$J,0),MATCH($B220&amp;$C220,'[1]Smelter Look-up'!$J:$J,0)))</f>
        <v>316</v>
      </c>
      <c r="X220" s="210">
        <f t="shared" si="15"/>
        <v>0</v>
      </c>
      <c r="AB220" s="211" t="str">
        <f t="shared" si="16"/>
        <v>GoldYokohama Metal Co., Ltd.</v>
      </c>
    </row>
    <row r="221" spans="1:28" s="210" customFormat="1" ht="89.25">
      <c r="A221" s="165" t="s">
        <v>716</v>
      </c>
      <c r="B221" s="166" t="s">
        <v>1087</v>
      </c>
      <c r="C221" s="170" t="s">
        <v>15404</v>
      </c>
      <c r="D221" s="213"/>
      <c r="E221" s="166" t="s">
        <v>15921</v>
      </c>
      <c r="F221" s="166" t="s">
        <v>716</v>
      </c>
      <c r="G221" s="166" t="s">
        <v>12764</v>
      </c>
      <c r="H221" s="167" t="s">
        <v>15903</v>
      </c>
      <c r="I221" s="168" t="s">
        <v>15903</v>
      </c>
      <c r="J221" s="168" t="s">
        <v>15903</v>
      </c>
      <c r="K221" s="207"/>
      <c r="L221" s="207"/>
      <c r="M221" s="207"/>
      <c r="N221" s="207"/>
      <c r="O221" s="207"/>
      <c r="P221" s="169"/>
      <c r="Q221" s="208"/>
      <c r="R221" s="166" t="s">
        <v>15903</v>
      </c>
      <c r="S221" s="165" t="str">
        <f t="shared" ca="1" si="17"/>
        <v>CN</v>
      </c>
      <c r="T221" s="165" t="str">
        <f ca="1">IF(B221="","",IF(ISERROR(MATCH($J221,[1]SorP!$B$1:$B$6226,0)),"",INDIRECT("'SorP'!$A$"&amp;MATCH($S221&amp;$J221,[1]SorP!C:C,0))))</f>
        <v/>
      </c>
      <c r="U221" s="185"/>
      <c r="V221" s="209" t="e">
        <f>IF(C221="",NA(),IF(OR(C221="Smelter not listed",C221="Smelter not yet identified"),MATCH($B221&amp;$D221,'[1]Smelter Look-up'!$J:$J,0),MATCH($B221&amp;$C221,'[1]Smelter Look-up'!$J:$J,0)))</f>
        <v>#N/A</v>
      </c>
      <c r="X221" s="210">
        <f t="shared" si="15"/>
        <v>0</v>
      </c>
      <c r="AB221" s="211" t="str">
        <f t="shared" si="16"/>
        <v>GoldYunnan Copper Southwest Copper Branch</v>
      </c>
    </row>
    <row r="222" spans="1:28" s="210" customFormat="1" ht="102">
      <c r="A222" s="165" t="s">
        <v>16050</v>
      </c>
      <c r="B222" s="166" t="s">
        <v>1087</v>
      </c>
      <c r="C222" s="170" t="s">
        <v>16051</v>
      </c>
      <c r="D222" s="213"/>
      <c r="E222" s="166" t="s">
        <v>15921</v>
      </c>
      <c r="F222" s="166" t="s">
        <v>16050</v>
      </c>
      <c r="G222" s="166" t="s">
        <v>12764</v>
      </c>
      <c r="H222" s="167" t="s">
        <v>15903</v>
      </c>
      <c r="I222" s="168" t="s">
        <v>15903</v>
      </c>
      <c r="J222" s="168" t="s">
        <v>15903</v>
      </c>
      <c r="K222" s="207"/>
      <c r="L222" s="207"/>
      <c r="M222" s="207"/>
      <c r="N222" s="207"/>
      <c r="O222" s="207"/>
      <c r="P222" s="169"/>
      <c r="Q222" s="208"/>
      <c r="R222" s="166" t="s">
        <v>15903</v>
      </c>
      <c r="S222" s="165" t="str">
        <f t="shared" ca="1" si="17"/>
        <v>CN</v>
      </c>
      <c r="T222" s="165" t="str">
        <f ca="1">IF(B222="","",IF(ISERROR(MATCH($J222,[1]SorP!$B$1:$B$6226,0)),"",INDIRECT("'SorP'!$A$"&amp;MATCH($S222&amp;$J222,[1]SorP!C:C,0))))</f>
        <v/>
      </c>
      <c r="U222" s="185"/>
      <c r="V222" s="209" t="e">
        <f>IF(C222="",NA(),IF(OR(C222="Smelter not listed",C222="Smelter not yet identified"),MATCH($B222&amp;$D222,'[1]Smelter Look-up'!$J:$J,0),MATCH($B222&amp;$C222,'[1]Smelter Look-up'!$J:$J,0)))</f>
        <v>#N/A</v>
      </c>
      <c r="X222" s="210">
        <f t="shared" si="15"/>
        <v>0</v>
      </c>
      <c r="AB222" s="211" t="str">
        <f t="shared" si="16"/>
        <v>GoldYunnan Gold Mining Group Co., Ltd. (YGMG)</v>
      </c>
    </row>
    <row r="223" spans="1:28" s="210" customFormat="1" ht="102">
      <c r="A223" s="165" t="s">
        <v>16052</v>
      </c>
      <c r="B223" s="166" t="s">
        <v>1087</v>
      </c>
      <c r="C223" s="170" t="s">
        <v>16053</v>
      </c>
      <c r="D223" s="213"/>
      <c r="E223" s="166" t="s">
        <v>15921</v>
      </c>
      <c r="F223" s="166" t="s">
        <v>16052</v>
      </c>
      <c r="G223" s="166" t="s">
        <v>12764</v>
      </c>
      <c r="H223" s="167" t="s">
        <v>15903</v>
      </c>
      <c r="I223" s="168" t="s">
        <v>15903</v>
      </c>
      <c r="J223" s="168" t="s">
        <v>15903</v>
      </c>
      <c r="K223" s="207"/>
      <c r="L223" s="207"/>
      <c r="M223" s="207"/>
      <c r="N223" s="207"/>
      <c r="O223" s="207"/>
      <c r="P223" s="169"/>
      <c r="Q223" s="208"/>
      <c r="R223" s="166" t="s">
        <v>15903</v>
      </c>
      <c r="S223" s="165" t="str">
        <f t="shared" ca="1" si="17"/>
        <v>CN</v>
      </c>
      <c r="T223" s="165" t="str">
        <f ca="1">IF(B223="","",IF(ISERROR(MATCH($J223,[1]SorP!$B$1:$B$6226,0)),"",INDIRECT("'SorP'!$A$"&amp;MATCH($S223&amp;$J223,[1]SorP!C:C,0))))</f>
        <v/>
      </c>
      <c r="U223" s="185"/>
      <c r="V223" s="209" t="e">
        <f>IF(C223="",NA(),IF(OR(C223="Smelter not listed",C223="Smelter not yet identified"),MATCH($B223&amp;$D223,'[1]Smelter Look-up'!$J:$J,0),MATCH($B223&amp;$C223,'[1]Smelter Look-up'!$J:$J,0)))</f>
        <v>#N/A</v>
      </c>
      <c r="X223" s="210">
        <f t="shared" si="15"/>
        <v>0</v>
      </c>
      <c r="AB223" s="211" t="str">
        <f t="shared" si="16"/>
        <v>GoldZhe Jiang Guang Yuan Noble Metal Smelting Factory</v>
      </c>
    </row>
    <row r="224" spans="1:28" s="210" customFormat="1" ht="76.5">
      <c r="A224" s="165" t="s">
        <v>16054</v>
      </c>
      <c r="B224" s="166" t="s">
        <v>1087</v>
      </c>
      <c r="C224" s="170" t="s">
        <v>16055</v>
      </c>
      <c r="D224" s="213"/>
      <c r="E224" s="166" t="s">
        <v>15921</v>
      </c>
      <c r="F224" s="166" t="s">
        <v>16054</v>
      </c>
      <c r="G224" s="166" t="s">
        <v>12764</v>
      </c>
      <c r="H224" s="167" t="s">
        <v>15903</v>
      </c>
      <c r="I224" s="168" t="s">
        <v>15903</v>
      </c>
      <c r="J224" s="168" t="s">
        <v>15903</v>
      </c>
      <c r="K224" s="207"/>
      <c r="L224" s="207"/>
      <c r="M224" s="207"/>
      <c r="N224" s="207"/>
      <c r="O224" s="207"/>
      <c r="P224" s="169"/>
      <c r="Q224" s="208"/>
      <c r="R224" s="166" t="s">
        <v>15903</v>
      </c>
      <c r="S224" s="165" t="str">
        <f t="shared" ca="1" si="17"/>
        <v>CN</v>
      </c>
      <c r="T224" s="165" t="str">
        <f ca="1">IF(B224="","",IF(ISERROR(MATCH($J224,[1]SorP!$B$1:$B$6226,0)),"",INDIRECT("'SorP'!$A$"&amp;MATCH($S224&amp;$J224,[1]SorP!C:C,0))))</f>
        <v/>
      </c>
      <c r="U224" s="185"/>
      <c r="V224" s="209" t="e">
        <f>IF(C224="",NA(),IF(OR(C224="Smelter not listed",C224="Smelter not yet identified"),MATCH($B224&amp;$D224,'[1]Smelter Look-up'!$J:$J,0),MATCH($B224&amp;$C224,'[1]Smelter Look-up'!$J:$J,0)))</f>
        <v>#N/A</v>
      </c>
      <c r="X224" s="210">
        <f t="shared" si="15"/>
        <v>0</v>
      </c>
      <c r="AB224" s="211" t="str">
        <f t="shared" si="16"/>
        <v>GoldZhongkuang Gold Industry Co., Ltd.</v>
      </c>
    </row>
    <row r="225" spans="1:28" s="210" customFormat="1" ht="127.5">
      <c r="A225" s="165" t="s">
        <v>16056</v>
      </c>
      <c r="B225" s="166" t="s">
        <v>1087</v>
      </c>
      <c r="C225" s="170" t="s">
        <v>16057</v>
      </c>
      <c r="D225" s="213"/>
      <c r="E225" s="166" t="s">
        <v>15921</v>
      </c>
      <c r="F225" s="166" t="s">
        <v>16056</v>
      </c>
      <c r="G225" s="166" t="s">
        <v>12764</v>
      </c>
      <c r="H225" s="167" t="s">
        <v>15903</v>
      </c>
      <c r="I225" s="168" t="s">
        <v>15903</v>
      </c>
      <c r="J225" s="168" t="s">
        <v>15903</v>
      </c>
      <c r="K225" s="207"/>
      <c r="L225" s="207"/>
      <c r="M225" s="207"/>
      <c r="N225" s="207"/>
      <c r="O225" s="207"/>
      <c r="P225" s="169"/>
      <c r="Q225" s="208"/>
      <c r="R225" s="166" t="s">
        <v>15903</v>
      </c>
      <c r="S225" s="165" t="str">
        <f t="shared" ca="1" si="17"/>
        <v>CN</v>
      </c>
      <c r="T225" s="165" t="str">
        <f ca="1">IF(B225="","",IF(ISERROR(MATCH($J225,[1]SorP!$B$1:$B$6226,0)),"",INDIRECT("'SorP'!$A$"&amp;MATCH($S225&amp;$J225,[1]SorP!C:C,0))))</f>
        <v/>
      </c>
      <c r="U225" s="185"/>
      <c r="V225" s="209" t="e">
        <f>IF(C225="",NA(),IF(OR(C225="Smelter not listed",C225="Smelter not yet identified"),MATCH($B225&amp;$D225,'[1]Smelter Look-up'!$J:$J,0),MATCH($B225&amp;$C225,'[1]Smelter Look-up'!$J:$J,0)))</f>
        <v>#N/A</v>
      </c>
      <c r="X225" s="210">
        <f t="shared" si="15"/>
        <v>0</v>
      </c>
      <c r="AB225" s="211" t="str">
        <f t="shared" si="16"/>
        <v>GoldZhongshan Hyper-Toxic Substance Monopolized Co., Ltd.</v>
      </c>
    </row>
    <row r="226" spans="1:28" s="210" customFormat="1" ht="114.75">
      <c r="A226" s="165" t="s">
        <v>16058</v>
      </c>
      <c r="B226" s="166" t="s">
        <v>1087</v>
      </c>
      <c r="C226" s="170" t="s">
        <v>16059</v>
      </c>
      <c r="D226" s="213"/>
      <c r="E226" s="166" t="s">
        <v>15921</v>
      </c>
      <c r="F226" s="166" t="s">
        <v>16058</v>
      </c>
      <c r="G226" s="166" t="s">
        <v>12764</v>
      </c>
      <c r="H226" s="167" t="s">
        <v>15903</v>
      </c>
      <c r="I226" s="168" t="s">
        <v>15903</v>
      </c>
      <c r="J226" s="168" t="s">
        <v>15903</v>
      </c>
      <c r="K226" s="207"/>
      <c r="L226" s="207"/>
      <c r="M226" s="207"/>
      <c r="N226" s="207"/>
      <c r="O226" s="207"/>
      <c r="P226" s="169"/>
      <c r="Q226" s="208"/>
      <c r="R226" s="166" t="s">
        <v>15903</v>
      </c>
      <c r="S226" s="165" t="str">
        <f t="shared" ca="1" si="17"/>
        <v>CN</v>
      </c>
      <c r="T226" s="165" t="str">
        <f ca="1">IF(B226="","",IF(ISERROR(MATCH($J226,[1]SorP!$B$1:$B$6226,0)),"",INDIRECT("'SorP'!$A$"&amp;MATCH($S226&amp;$J226,[1]SorP!C:C,0))))</f>
        <v/>
      </c>
      <c r="U226" s="185"/>
      <c r="V226" s="209" t="e">
        <f>IF(C226="",NA(),IF(OR(C226="Smelter not listed",C226="Smelter not yet identified"),MATCH($B226&amp;$D226,'[1]Smelter Look-up'!$J:$J,0),MATCH($B226&amp;$C226,'[1]Smelter Look-up'!$J:$J,0)))</f>
        <v>#N/A</v>
      </c>
      <c r="X226" s="210">
        <f t="shared" si="15"/>
        <v>0</v>
      </c>
      <c r="AB226" s="211" t="str">
        <f t="shared" si="16"/>
        <v>GoldZhongshan Poison Material Proprietary Co., Ltd.</v>
      </c>
    </row>
    <row r="227" spans="1:28" s="210" customFormat="1" ht="114.75">
      <c r="A227" s="165" t="s">
        <v>717</v>
      </c>
      <c r="B227" s="166" t="s">
        <v>1087</v>
      </c>
      <c r="C227" s="170" t="s">
        <v>1279</v>
      </c>
      <c r="D227" s="213"/>
      <c r="E227" s="166" t="s">
        <v>15921</v>
      </c>
      <c r="F227" s="166" t="s">
        <v>717</v>
      </c>
      <c r="G227" s="166" t="s">
        <v>12764</v>
      </c>
      <c r="H227" s="167">
        <v>0</v>
      </c>
      <c r="I227" s="168" t="s">
        <v>1620</v>
      </c>
      <c r="J227" s="168" t="s">
        <v>13119</v>
      </c>
      <c r="K227" s="207"/>
      <c r="L227" s="207"/>
      <c r="M227" s="207"/>
      <c r="N227" s="207"/>
      <c r="O227" s="207"/>
      <c r="P227" s="169"/>
      <c r="Q227" s="208"/>
      <c r="R227" s="166" t="s">
        <v>1279</v>
      </c>
      <c r="S227" s="165" t="str">
        <f t="shared" ca="1" si="17"/>
        <v>CN</v>
      </c>
      <c r="T227" s="165" t="str">
        <f ca="1">IF(B227="","",IF(ISERROR(MATCH($J227,[1]SorP!$B$1:$B$6226,0)),"",INDIRECT("'SorP'!$A$"&amp;MATCH($S227&amp;$J227,[1]SorP!C:C,0))))</f>
        <v>CN-HB</v>
      </c>
      <c r="U227" s="185"/>
      <c r="V227" s="209">
        <f>IF(C227="",NA(),IF(OR(C227="Smelter not listed",C227="Smelter not yet identified"),MATCH($B227&amp;$D227,'[1]Smelter Look-up'!$J:$J,0),MATCH($B227&amp;$C227,'[1]Smelter Look-up'!$J:$J,0)))</f>
        <v>326</v>
      </c>
      <c r="X227" s="210">
        <f t="shared" si="15"/>
        <v>0</v>
      </c>
      <c r="AB227" s="211" t="str">
        <f t="shared" si="16"/>
        <v>GoldZhongyuan Gold Smelter of Zhongjin Gold Corporation</v>
      </c>
    </row>
    <row r="228" spans="1:28" s="210" customFormat="1" ht="89.25">
      <c r="A228" s="165" t="s">
        <v>16060</v>
      </c>
      <c r="B228" s="166" t="s">
        <v>1087</v>
      </c>
      <c r="C228" s="170" t="s">
        <v>16061</v>
      </c>
      <c r="D228" s="213"/>
      <c r="E228" s="166" t="s">
        <v>15921</v>
      </c>
      <c r="F228" s="166" t="s">
        <v>16060</v>
      </c>
      <c r="G228" s="166" t="s">
        <v>12764</v>
      </c>
      <c r="H228" s="167" t="s">
        <v>15903</v>
      </c>
      <c r="I228" s="168" t="s">
        <v>15903</v>
      </c>
      <c r="J228" s="168" t="s">
        <v>15903</v>
      </c>
      <c r="K228" s="207"/>
      <c r="L228" s="207"/>
      <c r="M228" s="207"/>
      <c r="N228" s="207"/>
      <c r="O228" s="207"/>
      <c r="P228" s="169"/>
      <c r="Q228" s="208"/>
      <c r="R228" s="166" t="s">
        <v>15903</v>
      </c>
      <c r="S228" s="165" t="str">
        <f t="shared" ca="1" si="17"/>
        <v>CN</v>
      </c>
      <c r="T228" s="165" t="str">
        <f ca="1">IF(B228="","",IF(ISERROR(MATCH($J228,[1]SorP!$B$1:$B$6226,0)),"",INDIRECT("'SorP'!$A$"&amp;MATCH($S228&amp;$J228,[1]SorP!C:C,0))))</f>
        <v/>
      </c>
      <c r="U228" s="185"/>
      <c r="V228" s="209" t="e">
        <f>IF(C228="",NA(),IF(OR(C228="Smelter not listed",C228="Smelter not yet identified"),MATCH($B228&amp;$D228,'[1]Smelter Look-up'!$J:$J,0),MATCH($B228&amp;$C228,'[1]Smelter Look-up'!$J:$J,0)))</f>
        <v>#N/A</v>
      </c>
      <c r="X228" s="210">
        <f t="shared" si="15"/>
        <v>0</v>
      </c>
      <c r="AB228" s="211" t="str">
        <f t="shared" si="16"/>
        <v>GoldZhuhai toxic materials Monopoly Ltd.</v>
      </c>
    </row>
    <row r="229" spans="1:28" s="210" customFormat="1" ht="63.75">
      <c r="A229" s="165" t="s">
        <v>16062</v>
      </c>
      <c r="B229" s="166" t="s">
        <v>1087</v>
      </c>
      <c r="C229" s="170" t="s">
        <v>16063</v>
      </c>
      <c r="D229" s="213"/>
      <c r="E229" s="166" t="s">
        <v>15921</v>
      </c>
      <c r="F229" s="166" t="s">
        <v>16062</v>
      </c>
      <c r="G229" s="166" t="s">
        <v>12764</v>
      </c>
      <c r="H229" s="167" t="s">
        <v>15903</v>
      </c>
      <c r="I229" s="168" t="s">
        <v>15903</v>
      </c>
      <c r="J229" s="168" t="s">
        <v>15903</v>
      </c>
      <c r="K229" s="207"/>
      <c r="L229" s="207"/>
      <c r="M229" s="207"/>
      <c r="N229" s="207"/>
      <c r="O229" s="207"/>
      <c r="P229" s="169"/>
      <c r="Q229" s="208"/>
      <c r="R229" s="166" t="s">
        <v>15903</v>
      </c>
      <c r="S229" s="165" t="str">
        <f t="shared" ca="1" si="17"/>
        <v>CN</v>
      </c>
      <c r="T229" s="165" t="str">
        <f ca="1">IF(B229="","",IF(ISERROR(MATCH($J229,[1]SorP!$B$1:$B$6226,0)),"",INDIRECT("'SorP'!$A$"&amp;MATCH($S229&amp;$J229,[1]SorP!C:C,0))))</f>
        <v/>
      </c>
      <c r="U229" s="185"/>
      <c r="V229" s="209" t="e">
        <f>IF(C229="",NA(),IF(OR(C229="Smelter not listed",C229="Smelter not yet identified"),MATCH($B229&amp;$D229,'[1]Smelter Look-up'!$J:$J,0),MATCH($B229&amp;$C229,'[1]Smelter Look-up'!$J:$J,0)))</f>
        <v>#N/A</v>
      </c>
      <c r="X229" s="210">
        <f t="shared" si="15"/>
        <v>0</v>
      </c>
      <c r="AB229" s="211" t="str">
        <f t="shared" si="16"/>
        <v>GoldZhuzhou Smelting Group Co., Ltd</v>
      </c>
    </row>
    <row r="230" spans="1:28" s="210" customFormat="1" ht="89.25">
      <c r="A230" s="165" t="s">
        <v>718</v>
      </c>
      <c r="B230" s="166" t="s">
        <v>1087</v>
      </c>
      <c r="C230" s="170" t="s">
        <v>15411</v>
      </c>
      <c r="D230" s="213"/>
      <c r="E230" s="166" t="s">
        <v>15921</v>
      </c>
      <c r="F230" s="166" t="s">
        <v>718</v>
      </c>
      <c r="G230" s="166" t="s">
        <v>12764</v>
      </c>
      <c r="H230" s="167" t="s">
        <v>15903</v>
      </c>
      <c r="I230" s="168" t="s">
        <v>15903</v>
      </c>
      <c r="J230" s="168" t="s">
        <v>15903</v>
      </c>
      <c r="K230" s="207"/>
      <c r="L230" s="207"/>
      <c r="M230" s="207"/>
      <c r="N230" s="207"/>
      <c r="O230" s="207"/>
      <c r="P230" s="169"/>
      <c r="Q230" s="208"/>
      <c r="R230" s="166" t="s">
        <v>15903</v>
      </c>
      <c r="S230" s="165" t="str">
        <f t="shared" ref="S230:S260" ca="1" si="18">IF(B230="","",IF(ISERROR(MATCH($E230,CL,0)),"Unknown",INDIRECT("'C'!$A$"&amp;MATCH($E230,CL,0)+1)))</f>
        <v>CN</v>
      </c>
      <c r="T230" s="165" t="str">
        <f ca="1">IF(B230="","",IF(ISERROR(MATCH($J230,[1]SorP!$B$1:$B$6226,0)),"",INDIRECT("'SorP'!$A$"&amp;MATCH($S230&amp;$J230,[1]SorP!C:C,0))))</f>
        <v/>
      </c>
      <c r="U230" s="185"/>
      <c r="V230" s="209" t="e">
        <f>IF(C230="",NA(),IF(OR(C230="Smelter not listed",C230="Smelter not yet identified"),MATCH($B230&amp;$D230,'[1]Smelter Look-up'!$J:$J,0),MATCH($B230&amp;$C230,'[1]Smelter Look-up'!$J:$J,0)))</f>
        <v>#N/A</v>
      </c>
      <c r="X230" s="210">
        <f t="shared" si="15"/>
        <v>0</v>
      </c>
      <c r="AB230" s="211" t="str">
        <f t="shared" si="16"/>
        <v>GoldZijin Mining Group Gold Smelting Co. Ltd.</v>
      </c>
    </row>
    <row r="231" spans="1:28" s="210" customFormat="1" ht="38.25">
      <c r="A231" s="165" t="s">
        <v>724</v>
      </c>
      <c r="B231" s="166" t="s">
        <v>1089</v>
      </c>
      <c r="C231" s="170" t="s">
        <v>14866</v>
      </c>
      <c r="D231" s="213"/>
      <c r="E231" s="166" t="s">
        <v>15907</v>
      </c>
      <c r="F231" s="166" t="s">
        <v>724</v>
      </c>
      <c r="G231" s="166" t="s">
        <v>12764</v>
      </c>
      <c r="H231" s="167">
        <v>0</v>
      </c>
      <c r="I231" s="168" t="s">
        <v>1644</v>
      </c>
      <c r="J231" s="168" t="s">
        <v>1503</v>
      </c>
      <c r="K231" s="207"/>
      <c r="L231" s="207"/>
      <c r="M231" s="207"/>
      <c r="N231" s="207"/>
      <c r="O231" s="207"/>
      <c r="P231" s="169"/>
      <c r="Q231" s="208"/>
      <c r="R231" s="166" t="s">
        <v>14866</v>
      </c>
      <c r="S231" s="165" t="str">
        <f t="shared" ca="1" si="18"/>
        <v>BR</v>
      </c>
      <c r="T231" s="165" t="str">
        <f ca="1">IF(B231="","",IF(ISERROR(MATCH($J231,[1]SorP!$B$1:$B$6226,0)),"",INDIRECT("'SorP'!$A$"&amp;MATCH($S231&amp;$J231,[1]SorP!C:C,0))))</f>
        <v>BR-MG</v>
      </c>
      <c r="U231" s="185"/>
      <c r="V231" s="209">
        <f>IF(C231="",NA(),IF(OR(C231="Smelter not listed",C231="Smelter not yet identified"),MATCH($B231&amp;$D231,'[1]Smelter Look-up'!$J:$J,0),MATCH($B231&amp;$C231,'[1]Smelter Look-up'!$J:$J,0)))</f>
        <v>333</v>
      </c>
      <c r="X231" s="210">
        <f t="shared" si="15"/>
        <v>0</v>
      </c>
      <c r="AB231" s="211" t="str">
        <f t="shared" si="16"/>
        <v>TantalumAMG Brasil</v>
      </c>
    </row>
    <row r="232" spans="1:28" s="210" customFormat="1" ht="114.75">
      <c r="A232" s="165" t="s">
        <v>16064</v>
      </c>
      <c r="B232" s="166" t="s">
        <v>1089</v>
      </c>
      <c r="C232" s="170" t="s">
        <v>16065</v>
      </c>
      <c r="D232" s="213"/>
      <c r="E232" s="166" t="s">
        <v>15921</v>
      </c>
      <c r="F232" s="166" t="s">
        <v>16064</v>
      </c>
      <c r="G232" s="166" t="s">
        <v>12764</v>
      </c>
      <c r="H232" s="167" t="s">
        <v>15903</v>
      </c>
      <c r="I232" s="168" t="s">
        <v>15903</v>
      </c>
      <c r="J232" s="168" t="s">
        <v>15903</v>
      </c>
      <c r="K232" s="207"/>
      <c r="L232" s="207"/>
      <c r="M232" s="207"/>
      <c r="N232" s="207"/>
      <c r="O232" s="207"/>
      <c r="P232" s="169"/>
      <c r="Q232" s="208"/>
      <c r="R232" s="166" t="s">
        <v>15903</v>
      </c>
      <c r="S232" s="165" t="str">
        <f t="shared" ca="1" si="18"/>
        <v>CN</v>
      </c>
      <c r="T232" s="165" t="str">
        <f ca="1">IF(B232="","",IF(ISERROR(MATCH($J232,[1]SorP!$B$1:$B$6226,0)),"",INDIRECT("'SorP'!$A$"&amp;MATCH($S232&amp;$J232,[1]SorP!C:C,0))))</f>
        <v/>
      </c>
      <c r="U232" s="185"/>
      <c r="V232" s="209" t="e">
        <f>IF(C232="",NA(),IF(OR(C232="Smelter not listed",C232="Smelter not yet identified"),MATCH($B232&amp;$D232,'[1]Smelter Look-up'!$J:$J,0),MATCH($B232&amp;$C232,'[1]Smelter Look-up'!$J:$J,0)))</f>
        <v>#N/A</v>
      </c>
      <c r="X232" s="210">
        <f t="shared" si="15"/>
        <v>0</v>
      </c>
      <c r="AB232" s="211" t="str">
        <f t="shared" si="16"/>
        <v>TantalumChangsha South Tantalum Niobium Co., Ltd.</v>
      </c>
    </row>
    <row r="233" spans="1:28" s="210" customFormat="1" ht="63.75">
      <c r="A233" s="165" t="s">
        <v>1349</v>
      </c>
      <c r="B233" s="166" t="s">
        <v>1089</v>
      </c>
      <c r="C233" s="170" t="s">
        <v>1348</v>
      </c>
      <c r="D233" s="213"/>
      <c r="E233" s="166" t="s">
        <v>15896</v>
      </c>
      <c r="F233" s="166" t="s">
        <v>1349</v>
      </c>
      <c r="G233" s="166" t="s">
        <v>12764</v>
      </c>
      <c r="H233" s="167">
        <v>0</v>
      </c>
      <c r="I233" s="168" t="s">
        <v>15174</v>
      </c>
      <c r="J233" s="168" t="s">
        <v>1664</v>
      </c>
      <c r="K233" s="207"/>
      <c r="L233" s="207"/>
      <c r="M233" s="207"/>
      <c r="N233" s="207"/>
      <c r="O233" s="207"/>
      <c r="P233" s="169"/>
      <c r="Q233" s="208"/>
      <c r="R233" s="166" t="s">
        <v>1348</v>
      </c>
      <c r="S233" s="165" t="str">
        <f t="shared" ca="1" si="18"/>
        <v>Unknown</v>
      </c>
      <c r="T233" s="165" t="e">
        <f ca="1">IF(B233="","",IF(ISERROR(MATCH($J233,[1]SorP!$B$1:$B$6226,0)),"",INDIRECT("'SorP'!$A$"&amp;MATCH($S233&amp;$J233,[1]SorP!C:C,0))))</f>
        <v>#N/A</v>
      </c>
      <c r="U233" s="185"/>
      <c r="V233" s="209">
        <f>IF(C233="",NA(),IF(OR(C233="Smelter not listed",C233="Smelter not yet identified"),MATCH($B233&amp;$D233,'[1]Smelter Look-up'!$J:$J,0),MATCH($B233&amp;$C233,'[1]Smelter Look-up'!$J:$J,0)))</f>
        <v>335</v>
      </c>
      <c r="X233" s="210">
        <f t="shared" si="15"/>
        <v>0</v>
      </c>
      <c r="AB233" s="211" t="str">
        <f t="shared" si="16"/>
        <v>TantalumD Block Metals, LLC</v>
      </c>
    </row>
    <row r="234" spans="1:28" s="210" customFormat="1" ht="63.75">
      <c r="A234" s="165" t="s">
        <v>719</v>
      </c>
      <c r="B234" s="166" t="s">
        <v>1089</v>
      </c>
      <c r="C234" s="170" t="s">
        <v>43</v>
      </c>
      <c r="D234" s="213"/>
      <c r="E234" s="166" t="s">
        <v>15921</v>
      </c>
      <c r="F234" s="166" t="s">
        <v>719</v>
      </c>
      <c r="G234" s="166" t="s">
        <v>12764</v>
      </c>
      <c r="H234" s="167">
        <v>0</v>
      </c>
      <c r="I234" s="168" t="s">
        <v>1640</v>
      </c>
      <c r="J234" s="168" t="s">
        <v>13122</v>
      </c>
      <c r="K234" s="207"/>
      <c r="L234" s="207"/>
      <c r="M234" s="207"/>
      <c r="N234" s="207"/>
      <c r="O234" s="207"/>
      <c r="P234" s="169"/>
      <c r="Q234" s="208"/>
      <c r="R234" s="166" t="s">
        <v>43</v>
      </c>
      <c r="S234" s="165" t="str">
        <f t="shared" ca="1" si="18"/>
        <v>CN</v>
      </c>
      <c r="T234" s="165" t="str">
        <f ca="1">IF(B234="","",IF(ISERROR(MATCH($J234,[1]SorP!$B$1:$B$6226,0)),"",INDIRECT("'SorP'!$A$"&amp;MATCH($S234&amp;$J234,[1]SorP!C:C,0))))</f>
        <v>CN-GS</v>
      </c>
      <c r="U234" s="185"/>
      <c r="V234" s="209">
        <f>IF(C234="",NA(),IF(OR(C234="Smelter not listed",C234="Smelter not yet identified"),MATCH($B234&amp;$D234,'[1]Smelter Look-up'!$J:$J,0),MATCH($B234&amp;$C234,'[1]Smelter Look-up'!$J:$J,0)))</f>
        <v>337</v>
      </c>
      <c r="X234" s="210">
        <f t="shared" si="15"/>
        <v>0</v>
      </c>
      <c r="AB234" s="211" t="str">
        <f t="shared" si="16"/>
        <v>TantalumF&amp;X Electro-Materials Ltd.</v>
      </c>
    </row>
    <row r="235" spans="1:28" s="210" customFormat="1" ht="76.5">
      <c r="A235" s="165" t="s">
        <v>1350</v>
      </c>
      <c r="B235" s="166" t="s">
        <v>1089</v>
      </c>
      <c r="C235" s="170" t="s">
        <v>2075</v>
      </c>
      <c r="D235" s="213"/>
      <c r="E235" s="166" t="s">
        <v>15921</v>
      </c>
      <c r="F235" s="166" t="s">
        <v>1350</v>
      </c>
      <c r="G235" s="166" t="s">
        <v>12764</v>
      </c>
      <c r="H235" s="167">
        <v>0</v>
      </c>
      <c r="I235" s="168" t="s">
        <v>1655</v>
      </c>
      <c r="J235" s="168" t="s">
        <v>13121</v>
      </c>
      <c r="K235" s="207"/>
      <c r="L235" s="207"/>
      <c r="M235" s="207"/>
      <c r="N235" s="207"/>
      <c r="O235" s="207"/>
      <c r="P235" s="169"/>
      <c r="Q235" s="208"/>
      <c r="R235" s="166" t="s">
        <v>2075</v>
      </c>
      <c r="S235" s="165" t="str">
        <f t="shared" ca="1" si="18"/>
        <v>CN</v>
      </c>
      <c r="T235" s="165" t="str">
        <f ca="1">IF(B235="","",IF(ISERROR(MATCH($J235,[1]SorP!$B$1:$B$6226,0)),"",INDIRECT("'SorP'!$A$"&amp;MATCH($S235&amp;$J235,[1]SorP!C:C,0))))</f>
        <v>CN-JL</v>
      </c>
      <c r="U235" s="185"/>
      <c r="V235" s="209">
        <f>IF(C235="",NA(),IF(OR(C235="Smelter not listed",C235="Smelter not yet identified"),MATCH($B235&amp;$D235,'[1]Smelter Look-up'!$J:$J,0),MATCH($B235&amp;$C235,'[1]Smelter Look-up'!$J:$J,0)))</f>
        <v>338</v>
      </c>
      <c r="X235" s="210">
        <f t="shared" si="15"/>
        <v>0</v>
      </c>
      <c r="AB235" s="211" t="str">
        <f t="shared" si="16"/>
        <v>TantalumFIR Metals &amp; Resource Ltd.</v>
      </c>
    </row>
    <row r="236" spans="1:28" s="210" customFormat="1" ht="76.5">
      <c r="A236" s="165" t="s">
        <v>1364</v>
      </c>
      <c r="B236" s="166" t="s">
        <v>1089</v>
      </c>
      <c r="C236" s="170" t="s">
        <v>1363</v>
      </c>
      <c r="D236" s="213"/>
      <c r="E236" s="166" t="s">
        <v>15899</v>
      </c>
      <c r="F236" s="166" t="s">
        <v>1364</v>
      </c>
      <c r="G236" s="166" t="s">
        <v>12764</v>
      </c>
      <c r="H236" s="167">
        <v>0</v>
      </c>
      <c r="I236" s="168" t="s">
        <v>1675</v>
      </c>
      <c r="J236" s="168" t="s">
        <v>1509</v>
      </c>
      <c r="K236" s="207"/>
      <c r="L236" s="207"/>
      <c r="M236" s="207"/>
      <c r="N236" s="207"/>
      <c r="O236" s="207"/>
      <c r="P236" s="169"/>
      <c r="Q236" s="208"/>
      <c r="R236" s="166" t="s">
        <v>1363</v>
      </c>
      <c r="S236" s="165" t="str">
        <f t="shared" ca="1" si="18"/>
        <v>JP</v>
      </c>
      <c r="T236" s="165" t="str">
        <f ca="1">IF(B236="","",IF(ISERROR(MATCH($J236,[1]SorP!$B$1:$B$6226,0)),"",INDIRECT("'SorP'!$A$"&amp;MATCH($S236&amp;$J236,[1]SorP!C:C,0))))</f>
        <v>IT-VT</v>
      </c>
      <c r="U236" s="185"/>
      <c r="V236" s="209">
        <f>IF(C236="",NA(),IF(OR(C236="Smelter not listed",C236="Smelter not yet identified"),MATCH($B236&amp;$D236,'[1]Smelter Look-up'!$J:$J,0),MATCH($B236&amp;$C236,'[1]Smelter Look-up'!$J:$J,0)))</f>
        <v>339</v>
      </c>
      <c r="X236" s="210">
        <f t="shared" si="15"/>
        <v>0</v>
      </c>
      <c r="AB236" s="211" t="str">
        <f t="shared" si="16"/>
        <v>TantalumGlobal Advanced Metals Aizu</v>
      </c>
    </row>
    <row r="237" spans="1:28" s="210" customFormat="1" ht="89.25">
      <c r="A237" s="165" t="s">
        <v>1366</v>
      </c>
      <c r="B237" s="166" t="s">
        <v>1089</v>
      </c>
      <c r="C237" s="170" t="s">
        <v>1365</v>
      </c>
      <c r="D237" s="213"/>
      <c r="E237" s="166" t="s">
        <v>15896</v>
      </c>
      <c r="F237" s="166" t="s">
        <v>1366</v>
      </c>
      <c r="G237" s="166" t="s">
        <v>12764</v>
      </c>
      <c r="H237" s="167">
        <v>0</v>
      </c>
      <c r="I237" s="168" t="s">
        <v>1674</v>
      </c>
      <c r="J237" s="168" t="s">
        <v>1660</v>
      </c>
      <c r="K237" s="207"/>
      <c r="L237" s="207"/>
      <c r="M237" s="207"/>
      <c r="N237" s="207"/>
      <c r="O237" s="207"/>
      <c r="P237" s="169"/>
      <c r="Q237" s="208"/>
      <c r="R237" s="166" t="s">
        <v>1365</v>
      </c>
      <c r="S237" s="165" t="str">
        <f t="shared" ca="1" si="18"/>
        <v>Unknown</v>
      </c>
      <c r="T237" s="165" t="e">
        <f ca="1">IF(B237="","",IF(ISERROR(MATCH($J237,[1]SorP!$B$1:$B$6226,0)),"",INDIRECT("'SorP'!$A$"&amp;MATCH($S237&amp;$J237,[1]SorP!C:C,0))))</f>
        <v>#N/A</v>
      </c>
      <c r="U237" s="185"/>
      <c r="V237" s="209">
        <f>IF(C237="",NA(),IF(OR(C237="Smelter not listed",C237="Smelter not yet identified"),MATCH($B237&amp;$D237,'[1]Smelter Look-up'!$J:$J,0),MATCH($B237&amp;$C237,'[1]Smelter Look-up'!$J:$J,0)))</f>
        <v>340</v>
      </c>
      <c r="X237" s="210">
        <f t="shared" si="15"/>
        <v>0</v>
      </c>
      <c r="AB237" s="211" t="str">
        <f t="shared" si="16"/>
        <v>TantalumGlobal Advanced Metals Boyertown</v>
      </c>
    </row>
    <row r="238" spans="1:28" s="210" customFormat="1" ht="114.75">
      <c r="A238" s="165" t="s">
        <v>15173</v>
      </c>
      <c r="B238" s="166" t="s">
        <v>1089</v>
      </c>
      <c r="C238" s="170" t="s">
        <v>15172</v>
      </c>
      <c r="D238" s="213"/>
      <c r="E238" s="166" t="s">
        <v>15921</v>
      </c>
      <c r="F238" s="166" t="s">
        <v>15173</v>
      </c>
      <c r="G238" s="166" t="s">
        <v>12764</v>
      </c>
      <c r="H238" s="167">
        <v>0</v>
      </c>
      <c r="I238" s="168" t="s">
        <v>1642</v>
      </c>
      <c r="J238" s="168" t="s">
        <v>13122</v>
      </c>
      <c r="K238" s="207"/>
      <c r="L238" s="207"/>
      <c r="M238" s="207"/>
      <c r="N238" s="207"/>
      <c r="O238" s="207"/>
      <c r="P238" s="169"/>
      <c r="Q238" s="208"/>
      <c r="R238" s="166" t="s">
        <v>15172</v>
      </c>
      <c r="S238" s="165" t="str">
        <f t="shared" ca="1" si="18"/>
        <v>CN</v>
      </c>
      <c r="T238" s="165" t="str">
        <f ca="1">IF(B238="","",IF(ISERROR(MATCH($J238,[1]SorP!$B$1:$B$6226,0)),"",INDIRECT("'SorP'!$A$"&amp;MATCH($S238&amp;$J238,[1]SorP!C:C,0))))</f>
        <v>CN-GS</v>
      </c>
      <c r="U238" s="185"/>
      <c r="V238" s="209">
        <f>IF(C238="",NA(),IF(OR(C238="Smelter not listed",C238="Smelter not yet identified"),MATCH($B238&amp;$D238,'[1]Smelter Look-up'!$J:$J,0),MATCH($B238&amp;$C238,'[1]Smelter Look-up'!$J:$J,0)))</f>
        <v>341</v>
      </c>
      <c r="X238" s="210">
        <f t="shared" si="15"/>
        <v>0</v>
      </c>
      <c r="AB238" s="211" t="str">
        <f t="shared" si="16"/>
        <v>TantalumGuangdong Rising Rare Metals-EO Materials Ltd.</v>
      </c>
    </row>
    <row r="239" spans="1:28" s="210" customFormat="1" ht="127.5">
      <c r="A239" s="165" t="s">
        <v>381</v>
      </c>
      <c r="B239" s="166" t="s">
        <v>1089</v>
      </c>
      <c r="C239" s="170" t="s">
        <v>1</v>
      </c>
      <c r="D239" s="213"/>
      <c r="E239" s="166" t="s">
        <v>15921</v>
      </c>
      <c r="F239" s="166" t="s">
        <v>381</v>
      </c>
      <c r="G239" s="166" t="s">
        <v>12764</v>
      </c>
      <c r="H239" s="167">
        <v>0</v>
      </c>
      <c r="I239" s="168" t="s">
        <v>1663</v>
      </c>
      <c r="J239" s="168" t="s">
        <v>13121</v>
      </c>
      <c r="K239" s="207"/>
      <c r="L239" s="207"/>
      <c r="M239" s="207"/>
      <c r="N239" s="207"/>
      <c r="O239" s="207"/>
      <c r="P239" s="169"/>
      <c r="Q239" s="208"/>
      <c r="R239" s="166" t="s">
        <v>1</v>
      </c>
      <c r="S239" s="165" t="str">
        <f t="shared" ca="1" si="18"/>
        <v>CN</v>
      </c>
      <c r="T239" s="165" t="str">
        <f ca="1">IF(B239="","",IF(ISERROR(MATCH($J239,[1]SorP!$B$1:$B$6226,0)),"",INDIRECT("'SorP'!$A$"&amp;MATCH($S239&amp;$J239,[1]SorP!C:C,0))))</f>
        <v>CN-JL</v>
      </c>
      <c r="U239" s="185"/>
      <c r="V239" s="209">
        <f>IF(C239="",NA(),IF(OR(C239="Smelter not listed",C239="Smelter not yet identified"),MATCH($B239&amp;$D239,'[1]Smelter Look-up'!$J:$J,0),MATCH($B239&amp;$C239,'[1]Smelter Look-up'!$J:$J,0)))</f>
        <v>348</v>
      </c>
      <c r="X239" s="210">
        <f t="shared" si="15"/>
        <v>0</v>
      </c>
      <c r="AB239" s="211" t="str">
        <f t="shared" si="16"/>
        <v>TantalumHengyang King Xing Lifeng New Materials Co., Ltd.</v>
      </c>
    </row>
    <row r="240" spans="1:28" s="210" customFormat="1" ht="114.75">
      <c r="A240" s="165" t="s">
        <v>1351</v>
      </c>
      <c r="B240" s="166" t="s">
        <v>1089</v>
      </c>
      <c r="C240" s="170" t="s">
        <v>2078</v>
      </c>
      <c r="D240" s="213"/>
      <c r="E240" s="166" t="s">
        <v>15921</v>
      </c>
      <c r="F240" s="166" t="s">
        <v>1351</v>
      </c>
      <c r="G240" s="166" t="s">
        <v>12764</v>
      </c>
      <c r="H240" s="167">
        <v>0</v>
      </c>
      <c r="I240" s="168" t="s">
        <v>1665</v>
      </c>
      <c r="J240" s="168" t="s">
        <v>13117</v>
      </c>
      <c r="K240" s="207"/>
      <c r="L240" s="207"/>
      <c r="M240" s="207"/>
      <c r="N240" s="207"/>
      <c r="O240" s="207"/>
      <c r="P240" s="169"/>
      <c r="Q240" s="208"/>
      <c r="R240" s="166" t="s">
        <v>2078</v>
      </c>
      <c r="S240" s="165" t="str">
        <f t="shared" ca="1" si="18"/>
        <v>CN</v>
      </c>
      <c r="T240" s="165" t="str">
        <f ca="1">IF(B240="","",IF(ISERROR(MATCH($J240,[1]SorP!$B$1:$B$6226,0)),"",INDIRECT("'SorP'!$A$"&amp;MATCH($S240&amp;$J240,[1]SorP!C:C,0))))</f>
        <v>CN-LN</v>
      </c>
      <c r="U240" s="185"/>
      <c r="V240" s="209">
        <f>IF(C240="",NA(),IF(OR(C240="Smelter not listed",C240="Smelter not yet identified"),MATCH($B240&amp;$D240,'[1]Smelter Look-up'!$J:$J,0),MATCH($B240&amp;$C240,'[1]Smelter Look-up'!$J:$J,0)))</f>
        <v>349</v>
      </c>
      <c r="X240" s="210">
        <f t="shared" si="15"/>
        <v>0</v>
      </c>
      <c r="AB240" s="211" t="str">
        <f t="shared" si="16"/>
        <v>TantalumJiangxi Dinghai Tantalum &amp; Niobium Co., Ltd.</v>
      </c>
    </row>
    <row r="241" spans="1:28" s="210" customFormat="1" ht="89.25">
      <c r="A241" s="165" t="s">
        <v>2169</v>
      </c>
      <c r="B241" s="166" t="s">
        <v>1089</v>
      </c>
      <c r="C241" s="170" t="s">
        <v>2168</v>
      </c>
      <c r="D241" s="213"/>
      <c r="E241" s="166" t="s">
        <v>15921</v>
      </c>
      <c r="F241" s="166" t="s">
        <v>2169</v>
      </c>
      <c r="G241" s="166" t="s">
        <v>12764</v>
      </c>
      <c r="H241" s="167">
        <v>0</v>
      </c>
      <c r="I241" s="168" t="s">
        <v>1662</v>
      </c>
      <c r="J241" s="168" t="s">
        <v>13117</v>
      </c>
      <c r="K241" s="207"/>
      <c r="L241" s="207"/>
      <c r="M241" s="207"/>
      <c r="N241" s="207"/>
      <c r="O241" s="207"/>
      <c r="P241" s="169"/>
      <c r="Q241" s="208"/>
      <c r="R241" s="166" t="s">
        <v>2168</v>
      </c>
      <c r="S241" s="165" t="str">
        <f t="shared" ca="1" si="18"/>
        <v>CN</v>
      </c>
      <c r="T241" s="165" t="str">
        <f ca="1">IF(B241="","",IF(ISERROR(MATCH($J241,[1]SorP!$B$1:$B$6226,0)),"",INDIRECT("'SorP'!$A$"&amp;MATCH($S241&amp;$J241,[1]SorP!C:C,0))))</f>
        <v>CN-LN</v>
      </c>
      <c r="U241" s="185"/>
      <c r="V241" s="209">
        <f>IF(C241="",NA(),IF(OR(C241="Smelter not listed",C241="Smelter not yet identified"),MATCH($B241&amp;$D241,'[1]Smelter Look-up'!$J:$J,0),MATCH($B241&amp;$C241,'[1]Smelter Look-up'!$J:$J,0)))</f>
        <v>352</v>
      </c>
      <c r="X241" s="210">
        <f t="shared" si="15"/>
        <v>0</v>
      </c>
      <c r="AB241" s="211" t="str">
        <f t="shared" si="16"/>
        <v>TantalumJiangxi Tuohong New Raw Material</v>
      </c>
    </row>
    <row r="242" spans="1:28" s="210" customFormat="1" ht="102">
      <c r="A242" s="165" t="s">
        <v>722</v>
      </c>
      <c r="B242" s="166" t="s">
        <v>1089</v>
      </c>
      <c r="C242" s="170" t="s">
        <v>2</v>
      </c>
      <c r="D242" s="213"/>
      <c r="E242" s="166" t="s">
        <v>15921</v>
      </c>
      <c r="F242" s="166" t="s">
        <v>722</v>
      </c>
      <c r="G242" s="166" t="s">
        <v>12764</v>
      </c>
      <c r="H242" s="167">
        <v>0</v>
      </c>
      <c r="I242" s="168" t="s">
        <v>1643</v>
      </c>
      <c r="J242" s="168" t="s">
        <v>13117</v>
      </c>
      <c r="K242" s="207"/>
      <c r="L242" s="207"/>
      <c r="M242" s="207"/>
      <c r="N242" s="207"/>
      <c r="O242" s="207"/>
      <c r="P242" s="169"/>
      <c r="Q242" s="208"/>
      <c r="R242" s="166" t="s">
        <v>2</v>
      </c>
      <c r="S242" s="165" t="str">
        <f t="shared" ca="1" si="18"/>
        <v>CN</v>
      </c>
      <c r="T242" s="165" t="str">
        <f ca="1">IF(B242="","",IF(ISERROR(MATCH($J242,[1]SorP!$B$1:$B$6226,0)),"",INDIRECT("'SorP'!$A$"&amp;MATCH($S242&amp;$J242,[1]SorP!C:C,0))))</f>
        <v>CN-LN</v>
      </c>
      <c r="U242" s="185"/>
      <c r="V242" s="209">
        <f>IF(C242="",NA(),IF(OR(C242="Smelter not listed",C242="Smelter not yet identified"),MATCH($B242&amp;$D242,'[1]Smelter Look-up'!$J:$J,0),MATCH($B242&amp;$C242,'[1]Smelter Look-up'!$J:$J,0)))</f>
        <v>353</v>
      </c>
      <c r="X242" s="210">
        <f t="shared" si="15"/>
        <v>0</v>
      </c>
      <c r="AB242" s="211" t="str">
        <f t="shared" si="16"/>
        <v>TantalumJiuJiang JinXin Nonferrous Metals Co., Ltd.</v>
      </c>
    </row>
    <row r="243" spans="1:28" s="210" customFormat="1" ht="76.5">
      <c r="A243" s="165" t="s">
        <v>723</v>
      </c>
      <c r="B243" s="166" t="s">
        <v>1089</v>
      </c>
      <c r="C243" s="170" t="s">
        <v>44</v>
      </c>
      <c r="D243" s="213"/>
      <c r="E243" s="166" t="s">
        <v>15921</v>
      </c>
      <c r="F243" s="166" t="s">
        <v>723</v>
      </c>
      <c r="G243" s="166" t="s">
        <v>12764</v>
      </c>
      <c r="H243" s="167">
        <v>0</v>
      </c>
      <c r="I243" s="168" t="s">
        <v>1643</v>
      </c>
      <c r="J243" s="168" t="s">
        <v>13117</v>
      </c>
      <c r="K243" s="207"/>
      <c r="L243" s="207"/>
      <c r="M243" s="207"/>
      <c r="N243" s="207"/>
      <c r="O243" s="207"/>
      <c r="P243" s="169"/>
      <c r="Q243" s="208"/>
      <c r="R243" s="166" t="s">
        <v>44</v>
      </c>
      <c r="S243" s="165" t="str">
        <f t="shared" ca="1" si="18"/>
        <v>CN</v>
      </c>
      <c r="T243" s="165" t="str">
        <f ca="1">IF(B243="","",IF(ISERROR(MATCH($J243,[1]SorP!$B$1:$B$6226,0)),"",INDIRECT("'SorP'!$A$"&amp;MATCH($S243&amp;$J243,[1]SorP!C:C,0))))</f>
        <v>CN-LN</v>
      </c>
      <c r="U243" s="185"/>
      <c r="V243" s="209">
        <f>IF(C243="",NA(),IF(OR(C243="Smelter not listed",C243="Smelter not yet identified"),MATCH($B243&amp;$D243,'[1]Smelter Look-up'!$J:$J,0),MATCH($B243&amp;$C243,'[1]Smelter Look-up'!$J:$J,0)))</f>
        <v>355</v>
      </c>
      <c r="X243" s="210">
        <f t="shared" si="15"/>
        <v>0</v>
      </c>
      <c r="AB243" s="211" t="str">
        <f t="shared" si="16"/>
        <v>TantalumJiujiang Tanbre Co., Ltd.</v>
      </c>
    </row>
    <row r="244" spans="1:28" s="210" customFormat="1" ht="127.5">
      <c r="A244" s="165" t="s">
        <v>1352</v>
      </c>
      <c r="B244" s="166" t="s">
        <v>1089</v>
      </c>
      <c r="C244" s="170" t="s">
        <v>2076</v>
      </c>
      <c r="D244" s="213"/>
      <c r="E244" s="166" t="s">
        <v>15921</v>
      </c>
      <c r="F244" s="166" t="s">
        <v>1352</v>
      </c>
      <c r="G244" s="166" t="s">
        <v>12764</v>
      </c>
      <c r="H244" s="167">
        <v>0</v>
      </c>
      <c r="I244" s="168" t="s">
        <v>1643</v>
      </c>
      <c r="J244" s="168" t="s">
        <v>13117</v>
      </c>
      <c r="K244" s="207"/>
      <c r="L244" s="207"/>
      <c r="M244" s="207"/>
      <c r="N244" s="207"/>
      <c r="O244" s="207"/>
      <c r="P244" s="169"/>
      <c r="Q244" s="208"/>
      <c r="R244" s="166" t="s">
        <v>2076</v>
      </c>
      <c r="S244" s="165" t="str">
        <f t="shared" ca="1" si="18"/>
        <v>CN</v>
      </c>
      <c r="T244" s="165" t="str">
        <f ca="1">IF(B244="","",IF(ISERROR(MATCH($J244,[1]SorP!$B$1:$B$6226,0)),"",INDIRECT("'SorP'!$A$"&amp;MATCH($S244&amp;$J244,[1]SorP!C:C,0))))</f>
        <v>CN-LN</v>
      </c>
      <c r="U244" s="185"/>
      <c r="V244" s="209">
        <f>IF(C244="",NA(),IF(OR(C244="Smelter not listed",C244="Smelter not yet identified"),MATCH($B244&amp;$D244,'[1]Smelter Look-up'!$J:$J,0),MATCH($B244&amp;$C244,'[1]Smelter Look-up'!$J:$J,0)))</f>
        <v>356</v>
      </c>
      <c r="X244" s="210">
        <f t="shared" si="15"/>
        <v>0</v>
      </c>
      <c r="AB244" s="211" t="str">
        <f t="shared" si="16"/>
        <v>TantalumJiujiang Zhongao Tantalum &amp; Niobium Co., Ltd.</v>
      </c>
    </row>
    <row r="245" spans="1:28" s="210" customFormat="1" ht="51">
      <c r="A245" s="165" t="s">
        <v>1376</v>
      </c>
      <c r="B245" s="166" t="s">
        <v>1089</v>
      </c>
      <c r="C245" s="170" t="s">
        <v>14523</v>
      </c>
      <c r="D245" s="213"/>
      <c r="E245" s="166" t="s">
        <v>15920</v>
      </c>
      <c r="F245" s="166" t="s">
        <v>1376</v>
      </c>
      <c r="G245" s="166" t="s">
        <v>12764</v>
      </c>
      <c r="H245" s="167">
        <v>0</v>
      </c>
      <c r="I245" s="168" t="s">
        <v>1666</v>
      </c>
      <c r="J245" s="168" t="s">
        <v>1667</v>
      </c>
      <c r="K245" s="207"/>
      <c r="L245" s="207"/>
      <c r="M245" s="207"/>
      <c r="N245" s="207"/>
      <c r="O245" s="207"/>
      <c r="P245" s="169"/>
      <c r="Q245" s="208"/>
      <c r="R245" s="166" t="s">
        <v>14523</v>
      </c>
      <c r="S245" s="165" t="str">
        <f t="shared" ca="1" si="18"/>
        <v>MX</v>
      </c>
      <c r="T245" s="165" t="str">
        <f ca="1">IF(B245="","",IF(ISERROR(MATCH($J245,[1]SorP!$B$1:$B$6226,0)),"",INDIRECT("'SorP'!$A$"&amp;MATCH($S245&amp;$J245,[1]SorP!C:C,0))))</f>
        <v>MX-CHP</v>
      </c>
      <c r="U245" s="185"/>
      <c r="V245" s="209">
        <f>IF(C245="",NA(),IF(OR(C245="Smelter not listed",C245="Smelter not yet identified"),MATCH($B245&amp;$D245,'[1]Smelter Look-up'!$J:$J,0),MATCH($B245&amp;$C245,'[1]Smelter Look-up'!$J:$J,0)))</f>
        <v>358</v>
      </c>
      <c r="X245" s="210">
        <f t="shared" si="15"/>
        <v>0</v>
      </c>
      <c r="AB245" s="211" t="str">
        <f t="shared" si="16"/>
        <v>TantalumKEMET de Mexico</v>
      </c>
    </row>
    <row r="246" spans="1:28" s="210" customFormat="1" ht="63.75">
      <c r="A246" s="165" t="s">
        <v>1371</v>
      </c>
      <c r="B246" s="166" t="s">
        <v>1089</v>
      </c>
      <c r="C246" s="170" t="s">
        <v>14895</v>
      </c>
      <c r="D246" s="213"/>
      <c r="E246" s="166" t="s">
        <v>15896</v>
      </c>
      <c r="F246" s="166" t="s">
        <v>1371</v>
      </c>
      <c r="G246" s="166" t="s">
        <v>12764</v>
      </c>
      <c r="H246" s="167">
        <v>0</v>
      </c>
      <c r="I246" s="168" t="s">
        <v>1672</v>
      </c>
      <c r="J246" s="168" t="s">
        <v>1566</v>
      </c>
      <c r="K246" s="207"/>
      <c r="L246" s="207"/>
      <c r="M246" s="207"/>
      <c r="N246" s="207"/>
      <c r="O246" s="207"/>
      <c r="P246" s="169"/>
      <c r="Q246" s="208"/>
      <c r="R246" s="166" t="s">
        <v>14895</v>
      </c>
      <c r="S246" s="165" t="str">
        <f t="shared" ca="1" si="18"/>
        <v>Unknown</v>
      </c>
      <c r="T246" s="165" t="e">
        <f ca="1">IF(B246="","",IF(ISERROR(MATCH($J246,[1]SorP!$B$1:$B$6226,0)),"",INDIRECT("'SorP'!$A$"&amp;MATCH($S246&amp;$J246,[1]SorP!C:C,0))))</f>
        <v>#N/A</v>
      </c>
      <c r="U246" s="185"/>
      <c r="V246" s="209">
        <f>IF(C246="",NA(),IF(OR(C246="Smelter not listed",C246="Smelter not yet identified"),MATCH($B246&amp;$D246,'[1]Smelter Look-up'!$J:$J,0),MATCH($B246&amp;$C246,'[1]Smelter Look-up'!$J:$J,0)))</f>
        <v>360</v>
      </c>
      <c r="X246" s="210">
        <f t="shared" si="15"/>
        <v>0</v>
      </c>
      <c r="AB246" s="211" t="str">
        <f t="shared" si="16"/>
        <v>TantalumMaterion Newton Inc.</v>
      </c>
    </row>
    <row r="247" spans="1:28" s="210" customFormat="1" ht="89.25">
      <c r="A247" s="165" t="s">
        <v>725</v>
      </c>
      <c r="B247" s="166" t="s">
        <v>1089</v>
      </c>
      <c r="C247" s="170" t="s">
        <v>2060</v>
      </c>
      <c r="D247" s="213"/>
      <c r="E247" s="166" t="s">
        <v>15916</v>
      </c>
      <c r="F247" s="166" t="s">
        <v>725</v>
      </c>
      <c r="G247" s="166" t="s">
        <v>12764</v>
      </c>
      <c r="H247" s="167">
        <v>0</v>
      </c>
      <c r="I247" s="168" t="s">
        <v>1645</v>
      </c>
      <c r="J247" s="168" t="s">
        <v>14845</v>
      </c>
      <c r="K247" s="207"/>
      <c r="L247" s="207"/>
      <c r="M247" s="207"/>
      <c r="N247" s="207"/>
      <c r="O247" s="207"/>
      <c r="P247" s="169"/>
      <c r="Q247" s="208"/>
      <c r="R247" s="166" t="s">
        <v>2060</v>
      </c>
      <c r="S247" s="165" t="str">
        <f t="shared" ca="1" si="18"/>
        <v>IN</v>
      </c>
      <c r="T247" s="165" t="str">
        <f ca="1">IF(B247="","",IF(ISERROR(MATCH($J247,[1]SorP!$B$1:$B$6226,0)),"",INDIRECT("'SorP'!$A$"&amp;MATCH($S247&amp;$J247,[1]SorP!C:C,0))))</f>
        <v>IL-TA</v>
      </c>
      <c r="U247" s="185"/>
      <c r="V247" s="209">
        <f>IF(C247="",NA(),IF(OR(C247="Smelter not listed",C247="Smelter not yet identified"),MATCH($B247&amp;$D247,'[1]Smelter Look-up'!$J:$J,0),MATCH($B247&amp;$C247,'[1]Smelter Look-up'!$J:$J,0)))</f>
        <v>362</v>
      </c>
      <c r="X247" s="210">
        <f t="shared" si="15"/>
        <v>0</v>
      </c>
      <c r="AB247" s="211" t="str">
        <f t="shared" si="16"/>
        <v>TantalumMetallurgical Products India Pvt., Ltd.</v>
      </c>
    </row>
    <row r="248" spans="1:28" s="210" customFormat="1" ht="63.75">
      <c r="A248" s="165" t="s">
        <v>726</v>
      </c>
      <c r="B248" s="166" t="s">
        <v>1089</v>
      </c>
      <c r="C248" s="170" t="s">
        <v>11981</v>
      </c>
      <c r="D248" s="213"/>
      <c r="E248" s="166" t="s">
        <v>15907</v>
      </c>
      <c r="F248" s="166" t="s">
        <v>726</v>
      </c>
      <c r="G248" s="166" t="s">
        <v>12764</v>
      </c>
      <c r="H248" s="167">
        <v>0</v>
      </c>
      <c r="I248" s="168" t="s">
        <v>1647</v>
      </c>
      <c r="J248" s="168" t="s">
        <v>1648</v>
      </c>
      <c r="K248" s="207"/>
      <c r="L248" s="207"/>
      <c r="M248" s="207"/>
      <c r="N248" s="207"/>
      <c r="O248" s="207"/>
      <c r="P248" s="169"/>
      <c r="Q248" s="208"/>
      <c r="R248" s="166" t="s">
        <v>11981</v>
      </c>
      <c r="S248" s="165" t="str">
        <f t="shared" ca="1" si="18"/>
        <v>BR</v>
      </c>
      <c r="T248" s="165" t="str">
        <f ca="1">IF(B248="","",IF(ISERROR(MATCH($J248,[1]SorP!$B$1:$B$6226,0)),"",INDIRECT("'SorP'!$A$"&amp;MATCH($S248&amp;$J248,[1]SorP!C:C,0))))</f>
        <v>BR-AM</v>
      </c>
      <c r="U248" s="185"/>
      <c r="V248" s="209">
        <f>IF(C248="",NA(),IF(OR(C248="Smelter not listed",C248="Smelter not yet identified"),MATCH($B248&amp;$D248,'[1]Smelter Look-up'!$J:$J,0),MATCH($B248&amp;$C248,'[1]Smelter Look-up'!$J:$J,0)))</f>
        <v>363</v>
      </c>
      <c r="X248" s="210">
        <f t="shared" si="15"/>
        <v>0</v>
      </c>
      <c r="AB248" s="211" t="str">
        <f t="shared" si="16"/>
        <v>TantalumMineracao Taboca S.A.</v>
      </c>
    </row>
    <row r="249" spans="1:28" s="210" customFormat="1" ht="76.5">
      <c r="A249" s="165" t="s">
        <v>727</v>
      </c>
      <c r="B249" s="166" t="s">
        <v>1089</v>
      </c>
      <c r="C249" s="170" t="s">
        <v>15441</v>
      </c>
      <c r="D249" s="213"/>
      <c r="E249" s="166" t="s">
        <v>15899</v>
      </c>
      <c r="F249" s="166" t="s">
        <v>727</v>
      </c>
      <c r="G249" s="166" t="s">
        <v>12764</v>
      </c>
      <c r="H249" s="167" t="s">
        <v>15903</v>
      </c>
      <c r="I249" s="168" t="s">
        <v>15903</v>
      </c>
      <c r="J249" s="168" t="s">
        <v>15903</v>
      </c>
      <c r="K249" s="207"/>
      <c r="L249" s="207"/>
      <c r="M249" s="207"/>
      <c r="N249" s="207"/>
      <c r="O249" s="207"/>
      <c r="P249" s="169"/>
      <c r="Q249" s="208"/>
      <c r="R249" s="166" t="s">
        <v>15903</v>
      </c>
      <c r="S249" s="165" t="str">
        <f t="shared" ca="1" si="18"/>
        <v>JP</v>
      </c>
      <c r="T249" s="165" t="str">
        <f ca="1">IF(B249="","",IF(ISERROR(MATCH($J249,[1]SorP!$B$1:$B$6226,0)),"",INDIRECT("'SorP'!$A$"&amp;MATCH($S249&amp;$J249,[1]SorP!C:C,0))))</f>
        <v/>
      </c>
      <c r="U249" s="185"/>
      <c r="V249" s="209" t="e">
        <f>IF(C249="",NA(),IF(OR(C249="Smelter not listed",C249="Smelter not yet identified"),MATCH($B249&amp;$D249,'[1]Smelter Look-up'!$J:$J,0),MATCH($B249&amp;$C249,'[1]Smelter Look-up'!$J:$J,0)))</f>
        <v>#N/A</v>
      </c>
      <c r="X249" s="210">
        <f t="shared" si="15"/>
        <v>0</v>
      </c>
      <c r="AB249" s="211" t="str">
        <f t="shared" si="16"/>
        <v>TantalumMitsui Kinzoku Company, Limited</v>
      </c>
    </row>
    <row r="250" spans="1:28" s="210" customFormat="1" ht="114.75">
      <c r="A250" s="165" t="s">
        <v>729</v>
      </c>
      <c r="B250" s="166" t="s">
        <v>1089</v>
      </c>
      <c r="C250" s="170" t="s">
        <v>988</v>
      </c>
      <c r="D250" s="213"/>
      <c r="E250" s="166" t="s">
        <v>15921</v>
      </c>
      <c r="F250" s="166" t="s">
        <v>729</v>
      </c>
      <c r="G250" s="166" t="s">
        <v>12764</v>
      </c>
      <c r="H250" s="167">
        <v>0</v>
      </c>
      <c r="I250" s="168" t="s">
        <v>1653</v>
      </c>
      <c r="J250" s="168" t="s">
        <v>13103</v>
      </c>
      <c r="K250" s="207"/>
      <c r="L250" s="207"/>
      <c r="M250" s="207"/>
      <c r="N250" s="207"/>
      <c r="O250" s="207"/>
      <c r="P250" s="169"/>
      <c r="Q250" s="208"/>
      <c r="R250" s="166" t="s">
        <v>988</v>
      </c>
      <c r="S250" s="165" t="str">
        <f t="shared" ca="1" si="18"/>
        <v>CN</v>
      </c>
      <c r="T250" s="165" t="str">
        <f ca="1">IF(B250="","",IF(ISERROR(MATCH($J250,[1]SorP!$B$1:$B$6226,0)),"",INDIRECT("'SorP'!$A$"&amp;MATCH($S250&amp;$J250,[1]SorP!C:C,0))))</f>
        <v>CN-XJ</v>
      </c>
      <c r="U250" s="185"/>
      <c r="V250" s="209">
        <f>IF(C250="",NA(),IF(OR(C250="Smelter not listed",C250="Smelter not yet identified"),MATCH($B250&amp;$D250,'[1]Smelter Look-up'!$J:$J,0),MATCH($B250&amp;$C250,'[1]Smelter Look-up'!$J:$J,0)))</f>
        <v>370</v>
      </c>
      <c r="X250" s="210">
        <f t="shared" si="15"/>
        <v>0</v>
      </c>
      <c r="AB250" s="211" t="str">
        <f t="shared" si="16"/>
        <v>TantalumNingxia Orient Tantalum Industry Co., Ltd.</v>
      </c>
    </row>
    <row r="251" spans="1:28" s="210" customFormat="1" ht="51">
      <c r="A251" s="165" t="s">
        <v>728</v>
      </c>
      <c r="B251" s="166" t="s">
        <v>1089</v>
      </c>
      <c r="C251" s="170" t="s">
        <v>16066</v>
      </c>
      <c r="D251" s="213"/>
      <c r="E251" s="166" t="s">
        <v>16067</v>
      </c>
      <c r="F251" s="166" t="s">
        <v>728</v>
      </c>
      <c r="G251" s="166" t="s">
        <v>12764</v>
      </c>
      <c r="H251" s="167" t="s">
        <v>15903</v>
      </c>
      <c r="I251" s="168" t="s">
        <v>15903</v>
      </c>
      <c r="J251" s="168" t="s">
        <v>15903</v>
      </c>
      <c r="K251" s="207"/>
      <c r="L251" s="207"/>
      <c r="M251" s="207"/>
      <c r="N251" s="207"/>
      <c r="O251" s="207"/>
      <c r="P251" s="169"/>
      <c r="Q251" s="208"/>
      <c r="R251" s="166" t="s">
        <v>15903</v>
      </c>
      <c r="S251" s="165" t="str">
        <f t="shared" ca="1" si="18"/>
        <v>EE</v>
      </c>
      <c r="T251" s="165" t="str">
        <f ca="1">IF(B251="","",IF(ISERROR(MATCH($J251,[1]SorP!$B$1:$B$6226,0)),"",INDIRECT("'SorP'!$A$"&amp;MATCH($S251&amp;$J251,[1]SorP!C:C,0))))</f>
        <v/>
      </c>
      <c r="U251" s="185"/>
      <c r="V251" s="209" t="e">
        <f>IF(C251="",NA(),IF(OR(C251="Smelter not listed",C251="Smelter not yet identified"),MATCH($B251&amp;$D251,'[1]Smelter Look-up'!$J:$J,0),MATCH($B251&amp;$C251,'[1]Smelter Look-up'!$J:$J,0)))</f>
        <v>#N/A</v>
      </c>
      <c r="X251" s="210">
        <f t="shared" si="15"/>
        <v>0</v>
      </c>
      <c r="AB251" s="211" t="str">
        <f t="shared" si="16"/>
        <v>TantalumNPM Silmet OU</v>
      </c>
    </row>
    <row r="252" spans="1:28" s="210" customFormat="1" ht="38.25">
      <c r="A252" s="165" t="s">
        <v>14897</v>
      </c>
      <c r="B252" s="166" t="s">
        <v>1089</v>
      </c>
      <c r="C252" s="170" t="s">
        <v>14896</v>
      </c>
      <c r="D252" s="213"/>
      <c r="E252" s="166" t="s">
        <v>15924</v>
      </c>
      <c r="F252" s="166" t="s">
        <v>14897</v>
      </c>
      <c r="G252" s="166" t="s">
        <v>12764</v>
      </c>
      <c r="H252" s="167">
        <v>0</v>
      </c>
      <c r="I252" s="168" t="s">
        <v>15176</v>
      </c>
      <c r="J252" s="168" t="s">
        <v>4734</v>
      </c>
      <c r="K252" s="207"/>
      <c r="L252" s="207"/>
      <c r="M252" s="207"/>
      <c r="N252" s="207"/>
      <c r="O252" s="207"/>
      <c r="P252" s="169"/>
      <c r="Q252" s="208"/>
      <c r="R252" s="166" t="s">
        <v>14896</v>
      </c>
      <c r="S252" s="165" t="str">
        <f t="shared" ca="1" si="18"/>
        <v>RW</v>
      </c>
      <c r="T252" s="165" t="str">
        <f ca="1">IF(B252="","",IF(ISERROR(MATCH($J252,[1]SorP!$B$1:$B$6226,0)),"",INDIRECT("'SorP'!$A$"&amp;MATCH($S252&amp;$J252,[1]SorP!C:C,0))))</f>
        <v>RU-ME</v>
      </c>
      <c r="U252" s="185"/>
      <c r="V252" s="209">
        <f>IF(C252="",NA(),IF(OR(C252="Smelter not listed",C252="Smelter not yet identified"),MATCH($B252&amp;$D252,'[1]Smelter Look-up'!$J:$J,0),MATCH($B252&amp;$C252,'[1]Smelter Look-up'!$J:$J,0)))</f>
        <v>372</v>
      </c>
      <c r="X252" s="210">
        <f t="shared" si="15"/>
        <v>0</v>
      </c>
      <c r="AB252" s="211" t="str">
        <f t="shared" si="16"/>
        <v>TantalumPowerX Ltd.</v>
      </c>
    </row>
    <row r="253" spans="1:28" s="210" customFormat="1" ht="38.25">
      <c r="A253" s="165" t="s">
        <v>16068</v>
      </c>
      <c r="B253" s="166" t="s">
        <v>1089</v>
      </c>
      <c r="C253" s="170" t="s">
        <v>16069</v>
      </c>
      <c r="D253" s="213"/>
      <c r="E253" s="166" t="s">
        <v>15896</v>
      </c>
      <c r="F253" s="166" t="s">
        <v>16068</v>
      </c>
      <c r="G253" s="166" t="s">
        <v>12764</v>
      </c>
      <c r="H253" s="167" t="s">
        <v>15903</v>
      </c>
      <c r="I253" s="168" t="s">
        <v>15903</v>
      </c>
      <c r="J253" s="168" t="s">
        <v>15903</v>
      </c>
      <c r="K253" s="207"/>
      <c r="L253" s="207"/>
      <c r="M253" s="207"/>
      <c r="N253" s="207"/>
      <c r="O253" s="207"/>
      <c r="P253" s="169"/>
      <c r="Q253" s="208"/>
      <c r="R253" s="166" t="s">
        <v>15903</v>
      </c>
      <c r="S253" s="165" t="str">
        <f t="shared" ca="1" si="18"/>
        <v>Unknown</v>
      </c>
      <c r="T253" s="165" t="str">
        <f ca="1">IF(B253="","",IF(ISERROR(MATCH($J253,[1]SorP!$B$1:$B$6226,0)),"",INDIRECT("'SorP'!$A$"&amp;MATCH($S253&amp;$J253,[1]SorP!C:C,0))))</f>
        <v/>
      </c>
      <c r="U253" s="185"/>
      <c r="V253" s="209" t="e">
        <f>IF(C253="",NA(),IF(OR(C253="Smelter not listed",C253="Smelter not yet identified"),MATCH($B253&amp;$D253,'[1]Smelter Look-up'!$J:$J,0),MATCH($B253&amp;$C253,'[1]Smelter Look-up'!$J:$J,0)))</f>
        <v>#N/A</v>
      </c>
      <c r="X253" s="210">
        <f t="shared" si="15"/>
        <v>0</v>
      </c>
      <c r="AB253" s="211" t="str">
        <f t="shared" si="16"/>
        <v>TantalumQuantumClean</v>
      </c>
    </row>
    <row r="254" spans="1:28" s="210" customFormat="1" ht="89.25">
      <c r="A254" s="165" t="s">
        <v>1677</v>
      </c>
      <c r="B254" s="166" t="s">
        <v>1089</v>
      </c>
      <c r="C254" s="170" t="s">
        <v>11985</v>
      </c>
      <c r="D254" s="213"/>
      <c r="E254" s="166" t="s">
        <v>15907</v>
      </c>
      <c r="F254" s="166" t="s">
        <v>1677</v>
      </c>
      <c r="G254" s="166" t="s">
        <v>12764</v>
      </c>
      <c r="H254" s="167">
        <v>0</v>
      </c>
      <c r="I254" s="168" t="s">
        <v>1644</v>
      </c>
      <c r="J254" s="168" t="s">
        <v>1678</v>
      </c>
      <c r="K254" s="207"/>
      <c r="L254" s="207"/>
      <c r="M254" s="207"/>
      <c r="N254" s="207"/>
      <c r="O254" s="207"/>
      <c r="P254" s="169"/>
      <c r="Q254" s="208"/>
      <c r="R254" s="166" t="s">
        <v>11985</v>
      </c>
      <c r="S254" s="165" t="str">
        <f t="shared" ca="1" si="18"/>
        <v>BR</v>
      </c>
      <c r="T254" s="165" t="str">
        <f ca="1">IF(B254="","",IF(ISERROR(MATCH($J254,[1]SorP!$B$1:$B$6226,0)),"",INDIRECT("'SorP'!$A$"&amp;MATCH($S254&amp;$J254,[1]SorP!C:C,0))))</f>
        <v>BR-MG</v>
      </c>
      <c r="U254" s="185"/>
      <c r="V254" s="209">
        <f>IF(C254="",NA(),IF(OR(C254="Smelter not listed",C254="Smelter not yet identified"),MATCH($B254&amp;$D254,'[1]Smelter Look-up'!$J:$J,0),MATCH($B254&amp;$C254,'[1]Smelter Look-up'!$J:$J,0)))</f>
        <v>374</v>
      </c>
      <c r="X254" s="210">
        <f t="shared" si="15"/>
        <v>0</v>
      </c>
      <c r="AB254" s="211" t="str">
        <f t="shared" si="16"/>
        <v>TantalumResind Industria e Comercio Ltda.</v>
      </c>
    </row>
    <row r="255" spans="1:28" s="210" customFormat="1" ht="63.75">
      <c r="A255" s="165" t="s">
        <v>732</v>
      </c>
      <c r="B255" s="166" t="s">
        <v>1089</v>
      </c>
      <c r="C255" s="170" t="s">
        <v>2335</v>
      </c>
      <c r="D255" s="213"/>
      <c r="E255" s="166" t="s">
        <v>15899</v>
      </c>
      <c r="F255" s="166" t="s">
        <v>732</v>
      </c>
      <c r="G255" s="166" t="s">
        <v>12764</v>
      </c>
      <c r="H255" s="167">
        <v>0</v>
      </c>
      <c r="I255" s="168" t="s">
        <v>1657</v>
      </c>
      <c r="J255" s="168" t="s">
        <v>1506</v>
      </c>
      <c r="K255" s="207"/>
      <c r="L255" s="207"/>
      <c r="M255" s="207"/>
      <c r="N255" s="207"/>
      <c r="O255" s="207"/>
      <c r="P255" s="169"/>
      <c r="Q255" s="208"/>
      <c r="R255" s="166" t="s">
        <v>2335</v>
      </c>
      <c r="S255" s="165" t="str">
        <f t="shared" ca="1" si="18"/>
        <v>JP</v>
      </c>
      <c r="T255" s="165" t="str">
        <f ca="1">IF(B255="","",IF(ISERROR(MATCH($J255,[1]SorP!$B$1:$B$6226,0)),"",INDIRECT("'SorP'!$A$"&amp;MATCH($S255&amp;$J255,[1]SorP!C:C,0))))</f>
        <v>IT-32</v>
      </c>
      <c r="U255" s="185"/>
      <c r="V255" s="209">
        <f>IF(C255="",NA(),IF(OR(C255="Smelter not listed",C255="Smelter not yet identified"),MATCH($B255&amp;$D255,'[1]Smelter Look-up'!$J:$J,0),MATCH($B255&amp;$C255,'[1]Smelter Look-up'!$J:$J,0)))</f>
        <v>382</v>
      </c>
      <c r="X255" s="210">
        <f t="shared" si="15"/>
        <v>0</v>
      </c>
      <c r="AB255" s="211" t="str">
        <f t="shared" si="16"/>
        <v>TantalumTaki Chemical Co., Ltd.</v>
      </c>
    </row>
    <row r="256" spans="1:28" s="210" customFormat="1" ht="63.75">
      <c r="A256" s="165" t="s">
        <v>1368</v>
      </c>
      <c r="B256" s="166" t="s">
        <v>1089</v>
      </c>
      <c r="C256" s="170" t="s">
        <v>14519</v>
      </c>
      <c r="D256" s="213"/>
      <c r="E256" s="166" t="s">
        <v>16044</v>
      </c>
      <c r="F256" s="166" t="s">
        <v>1368</v>
      </c>
      <c r="G256" s="166" t="s">
        <v>12764</v>
      </c>
      <c r="H256" s="167">
        <v>0</v>
      </c>
      <c r="I256" s="168" t="s">
        <v>1668</v>
      </c>
      <c r="J256" s="168" t="s">
        <v>1669</v>
      </c>
      <c r="K256" s="207"/>
      <c r="L256" s="207"/>
      <c r="M256" s="207"/>
      <c r="N256" s="207"/>
      <c r="O256" s="207"/>
      <c r="P256" s="169"/>
      <c r="Q256" s="208"/>
      <c r="R256" s="166" t="s">
        <v>14519</v>
      </c>
      <c r="S256" s="165" t="str">
        <f t="shared" ca="1" si="18"/>
        <v>TH</v>
      </c>
      <c r="T256" s="165" t="str">
        <f ca="1">IF(B256="","",IF(ISERROR(MATCH($J256,[1]SorP!$B$1:$B$6226,0)),"",INDIRECT("'SorP'!$A$"&amp;MATCH($S256&amp;$J256,[1]SorP!C:C,0))))</f>
        <v>TD-OD</v>
      </c>
      <c r="U256" s="185"/>
      <c r="V256" s="209">
        <f>IF(C256="",NA(),IF(OR(C256="Smelter not listed",C256="Smelter not yet identified"),MATCH($B256&amp;$D256,'[1]Smelter Look-up'!$J:$J,0),MATCH($B256&amp;$C256,'[1]Smelter Look-up'!$J:$J,0)))</f>
        <v>384</v>
      </c>
      <c r="X256" s="210">
        <f t="shared" si="15"/>
        <v>0</v>
      </c>
      <c r="AB256" s="211" t="str">
        <f t="shared" si="16"/>
        <v>TantalumTANIOBIS Co., Ltd.</v>
      </c>
    </row>
    <row r="257" spans="1:28" s="210" customFormat="1" ht="51">
      <c r="A257" s="165" t="s">
        <v>1369</v>
      </c>
      <c r="B257" s="166" t="s">
        <v>1089</v>
      </c>
      <c r="C257" s="170" t="s">
        <v>14522</v>
      </c>
      <c r="D257" s="213"/>
      <c r="E257" s="166" t="s">
        <v>15898</v>
      </c>
      <c r="F257" s="166" t="s">
        <v>1369</v>
      </c>
      <c r="G257" s="166" t="s">
        <v>12764</v>
      </c>
      <c r="H257" s="167">
        <v>0</v>
      </c>
      <c r="I257" s="168" t="s">
        <v>1670</v>
      </c>
      <c r="J257" s="168" t="s">
        <v>4121</v>
      </c>
      <c r="K257" s="207"/>
      <c r="L257" s="207"/>
      <c r="M257" s="207"/>
      <c r="N257" s="207"/>
      <c r="O257" s="207"/>
      <c r="P257" s="169"/>
      <c r="Q257" s="208"/>
      <c r="R257" s="166" t="s">
        <v>14522</v>
      </c>
      <c r="S257" s="165" t="str">
        <f t="shared" ca="1" si="18"/>
        <v>DE</v>
      </c>
      <c r="T257" s="165" t="str">
        <f ca="1">IF(B257="","",IF(ISERROR(MATCH($J257,[1]SorP!$B$1:$B$6226,0)),"",INDIRECT("'SorP'!$A$"&amp;MATCH($S257&amp;$J257,[1]SorP!C:C,0))))</f>
        <v>DE-NW</v>
      </c>
      <c r="U257" s="185"/>
      <c r="V257" s="209">
        <f>IF(C257="",NA(),IF(OR(C257="Smelter not listed",C257="Smelter not yet identified"),MATCH($B257&amp;$D257,'[1]Smelter Look-up'!$J:$J,0),MATCH($B257&amp;$C257,'[1]Smelter Look-up'!$J:$J,0)))</f>
        <v>385</v>
      </c>
      <c r="X257" s="210">
        <f t="shared" si="15"/>
        <v>0</v>
      </c>
      <c r="AB257" s="211" t="str">
        <f t="shared" si="16"/>
        <v>TantalumTANIOBIS GmbH</v>
      </c>
    </row>
    <row r="258" spans="1:28" s="210" customFormat="1" ht="76.5">
      <c r="A258" s="165" t="s">
        <v>1373</v>
      </c>
      <c r="B258" s="166" t="s">
        <v>1089</v>
      </c>
      <c r="C258" s="170" t="s">
        <v>14520</v>
      </c>
      <c r="D258" s="213"/>
      <c r="E258" s="166" t="s">
        <v>15899</v>
      </c>
      <c r="F258" s="166" t="s">
        <v>1373</v>
      </c>
      <c r="G258" s="166" t="s">
        <v>12764</v>
      </c>
      <c r="H258" s="167">
        <v>0</v>
      </c>
      <c r="I258" s="168" t="s">
        <v>15175</v>
      </c>
      <c r="J258" s="168" t="s">
        <v>1673</v>
      </c>
      <c r="K258" s="207"/>
      <c r="L258" s="207"/>
      <c r="M258" s="207"/>
      <c r="N258" s="207"/>
      <c r="O258" s="207"/>
      <c r="P258" s="169"/>
      <c r="Q258" s="208"/>
      <c r="R258" s="166" t="s">
        <v>14520</v>
      </c>
      <c r="S258" s="165" t="str">
        <f t="shared" ca="1" si="18"/>
        <v>JP</v>
      </c>
      <c r="T258" s="165" t="str">
        <f ca="1">IF(B258="","",IF(ISERROR(MATCH($J258,[1]SorP!$B$1:$B$6226,0)),"",INDIRECT("'SorP'!$A$"&amp;MATCH($S258&amp;$J258,[1]SorP!C:C,0))))</f>
        <v>IT-65</v>
      </c>
      <c r="U258" s="185"/>
      <c r="V258" s="209">
        <f>IF(C258="",NA(),IF(OR(C258="Smelter not listed",C258="Smelter not yet identified"),MATCH($B258&amp;$D258,'[1]Smelter Look-up'!$J:$J,0),MATCH($B258&amp;$C258,'[1]Smelter Look-up'!$J:$J,0)))</f>
        <v>386</v>
      </c>
      <c r="X258" s="210">
        <f t="shared" si="15"/>
        <v>0</v>
      </c>
      <c r="AB258" s="211" t="str">
        <f t="shared" si="16"/>
        <v>TantalumTANIOBIS Japan Co., Ltd.</v>
      </c>
    </row>
    <row r="259" spans="1:28" s="210" customFormat="1" ht="89.25">
      <c r="A259" s="165" t="s">
        <v>1374</v>
      </c>
      <c r="B259" s="166" t="s">
        <v>1089</v>
      </c>
      <c r="C259" s="170" t="s">
        <v>14521</v>
      </c>
      <c r="D259" s="213"/>
      <c r="E259" s="166" t="s">
        <v>15898</v>
      </c>
      <c r="F259" s="166" t="s">
        <v>1374</v>
      </c>
      <c r="G259" s="166" t="s">
        <v>12764</v>
      </c>
      <c r="H259" s="167">
        <v>0</v>
      </c>
      <c r="I259" s="168" t="s">
        <v>1671</v>
      </c>
      <c r="J259" s="168" t="s">
        <v>1499</v>
      </c>
      <c r="K259" s="207"/>
      <c r="L259" s="207"/>
      <c r="M259" s="207"/>
      <c r="N259" s="207"/>
      <c r="O259" s="207"/>
      <c r="P259" s="169"/>
      <c r="Q259" s="208"/>
      <c r="R259" s="166" t="s">
        <v>14521</v>
      </c>
      <c r="S259" s="165" t="str">
        <f t="shared" ca="1" si="18"/>
        <v>DE</v>
      </c>
      <c r="T259" s="165" t="str">
        <f ca="1">IF(B259="","",IF(ISERROR(MATCH($J259,[1]SorP!$B$1:$B$6226,0)),"",INDIRECT("'SorP'!$A$"&amp;MATCH($S259&amp;$J259,[1]SorP!C:C,0))))</f>
        <v>DE-BY</v>
      </c>
      <c r="U259" s="185"/>
      <c r="V259" s="209">
        <f>IF(C259="",NA(),IF(OR(C259="Smelter not listed",C259="Smelter not yet identified"),MATCH($B259&amp;$D259,'[1]Smelter Look-up'!$J:$J,0),MATCH($B259&amp;$C259,'[1]Smelter Look-up'!$J:$J,0)))</f>
        <v>387</v>
      </c>
      <c r="X259" s="210">
        <f t="shared" si="15"/>
        <v>0</v>
      </c>
      <c r="AB259" s="211" t="str">
        <f t="shared" si="16"/>
        <v>TantalumTANIOBIS Smelting GmbH &amp; Co. KG</v>
      </c>
    </row>
    <row r="260" spans="1:28" s="210" customFormat="1" ht="38.25">
      <c r="A260" s="165" t="s">
        <v>733</v>
      </c>
      <c r="B260" s="166" t="s">
        <v>1089</v>
      </c>
      <c r="C260" s="170" t="s">
        <v>1658</v>
      </c>
      <c r="D260" s="213"/>
      <c r="E260" s="166" t="s">
        <v>15896</v>
      </c>
      <c r="F260" s="166" t="s">
        <v>733</v>
      </c>
      <c r="G260" s="166" t="s">
        <v>12764</v>
      </c>
      <c r="H260" s="167">
        <v>0</v>
      </c>
      <c r="I260" s="168" t="s">
        <v>1659</v>
      </c>
      <c r="J260" s="168" t="s">
        <v>1660</v>
      </c>
      <c r="K260" s="207"/>
      <c r="L260" s="207"/>
      <c r="M260" s="207"/>
      <c r="N260" s="207"/>
      <c r="O260" s="207"/>
      <c r="P260" s="169"/>
      <c r="Q260" s="208"/>
      <c r="R260" s="166" t="s">
        <v>1658</v>
      </c>
      <c r="S260" s="165" t="str">
        <f t="shared" ca="1" si="18"/>
        <v>Unknown</v>
      </c>
      <c r="T260" s="165" t="e">
        <f ca="1">IF(B260="","",IF(ISERROR(MATCH($J260,[1]SorP!$B$1:$B$6226,0)),"",INDIRECT("'SorP'!$A$"&amp;MATCH($S260&amp;$J260,[1]SorP!C:C,0))))</f>
        <v>#N/A</v>
      </c>
      <c r="U260" s="185"/>
      <c r="V260" s="209">
        <f>IF(C260="",NA(),IF(OR(C260="Smelter not listed",C260="Smelter not yet identified"),MATCH($B260&amp;$D260,'[1]Smelter Look-up'!$J:$J,0),MATCH($B260&amp;$C260,'[1]Smelter Look-up'!$J:$J,0)))</f>
        <v>388</v>
      </c>
      <c r="X260" s="210">
        <f t="shared" si="15"/>
        <v>0</v>
      </c>
      <c r="AB260" s="211" t="str">
        <f t="shared" si="16"/>
        <v>TantalumTelex Metals</v>
      </c>
    </row>
    <row r="261" spans="1:28" s="210" customFormat="1" ht="76.5">
      <c r="A261" s="165" t="s">
        <v>734</v>
      </c>
      <c r="B261" s="166" t="s">
        <v>1089</v>
      </c>
      <c r="C261" s="170" t="s">
        <v>1661</v>
      </c>
      <c r="D261" s="213"/>
      <c r="E261" s="166" t="s">
        <v>15967</v>
      </c>
      <c r="F261" s="166" t="s">
        <v>734</v>
      </c>
      <c r="G261" s="166" t="s">
        <v>12764</v>
      </c>
      <c r="H261" s="167">
        <v>0</v>
      </c>
      <c r="I261" s="168" t="s">
        <v>1552</v>
      </c>
      <c r="J261" s="168" t="s">
        <v>6872</v>
      </c>
      <c r="K261" s="207"/>
      <c r="L261" s="207"/>
      <c r="M261" s="207"/>
      <c r="N261" s="207"/>
      <c r="O261" s="207"/>
      <c r="P261" s="169"/>
      <c r="Q261" s="208"/>
      <c r="R261" s="166" t="s">
        <v>1661</v>
      </c>
      <c r="S261" s="165" t="str">
        <f t="shared" ref="S261" ca="1" si="19">IF(B261="","",IF(ISERROR(MATCH($E261,CL,0)),"Unknown",INDIRECT("'C'!$A$"&amp;MATCH($E261,CL,0)+1)))</f>
        <v>KZ</v>
      </c>
      <c r="T261" s="165" t="str">
        <f ca="1">IF(B261="","",IF(ISERROR(MATCH($J261,[1]SorP!$B$1:$B$6226,0)),"",INDIRECT("'SorP'!$A$"&amp;MATCH($S261&amp;$J261,[1]SorP!C:C,0))))</f>
        <v>KH-8</v>
      </c>
      <c r="U261" s="185"/>
      <c r="V261" s="209">
        <f>IF(C261="",NA(),IF(OR(C261="Smelter not listed",C261="Smelter not yet identified"),MATCH($B261&amp;$D261,'[1]Smelter Look-up'!$J:$J,0),MATCH($B261&amp;$C261,'[1]Smelter Look-up'!$J:$J,0)))</f>
        <v>390</v>
      </c>
      <c r="X261" s="210">
        <f t="shared" ref="X261:X324" si="20">IF(AND(C261="Smelter not listed",OR(LEN(D261)=0,LEN(E261)=0)),1,0)</f>
        <v>0</v>
      </c>
      <c r="AB261" s="211" t="str">
        <f t="shared" ref="AB261:AB324" si="21">B261&amp;C261</f>
        <v>TantalumUlba Metallurgical Plant JSC</v>
      </c>
    </row>
    <row r="262" spans="1:28" s="210" customFormat="1" ht="89.25">
      <c r="A262" s="165" t="s">
        <v>721</v>
      </c>
      <c r="B262" s="166" t="s">
        <v>1089</v>
      </c>
      <c r="C262" s="170" t="s">
        <v>14518</v>
      </c>
      <c r="D262" s="213"/>
      <c r="E262" s="166" t="s">
        <v>15921</v>
      </c>
      <c r="F262" s="166" t="s">
        <v>721</v>
      </c>
      <c r="G262" s="166" t="s">
        <v>12764</v>
      </c>
      <c r="H262" s="167">
        <v>0</v>
      </c>
      <c r="I262" s="168" t="s">
        <v>1642</v>
      </c>
      <c r="J262" s="168" t="s">
        <v>13122</v>
      </c>
      <c r="K262" s="207"/>
      <c r="L262" s="207"/>
      <c r="M262" s="207"/>
      <c r="N262" s="207"/>
      <c r="O262" s="207"/>
      <c r="P262" s="169"/>
      <c r="Q262" s="208"/>
      <c r="R262" s="166" t="s">
        <v>14518</v>
      </c>
      <c r="S262" s="165" t="str">
        <f t="shared" ref="S262:S293" ca="1" si="22">IF(B262="","",IF(ISERROR(MATCH($E262,CL,0)),"Unknown",INDIRECT("'C'!$A$"&amp;MATCH($E262,CL,0)+1)))</f>
        <v>CN</v>
      </c>
      <c r="T262" s="165" t="str">
        <f ca="1">IF(B262="","",IF(ISERROR(MATCH($J262,[1]SorP!$B$1:$B$6226,0)),"",INDIRECT("'SorP'!$A$"&amp;MATCH($S262&amp;$J262,[1]SorP!C:C,0))))</f>
        <v>CN-GS</v>
      </c>
      <c r="U262" s="185"/>
      <c r="V262" s="209">
        <f>IF(C262="",NA(),IF(OR(C262="Smelter not listed",C262="Smelter not yet identified"),MATCH($B262&amp;$D262,'[1]Smelter Look-up'!$J:$J,0),MATCH($B262&amp;$C262,'[1]Smelter Look-up'!$J:$J,0)))</f>
        <v>391</v>
      </c>
      <c r="X262" s="210">
        <f t="shared" si="20"/>
        <v>0</v>
      </c>
      <c r="AB262" s="211" t="str">
        <f t="shared" si="21"/>
        <v>TantalumXIMEI RESOURCES (GUANGDONG) LIMITED</v>
      </c>
    </row>
    <row r="263" spans="1:28" s="210" customFormat="1" ht="127.5">
      <c r="A263" s="165" t="s">
        <v>15443</v>
      </c>
      <c r="B263" s="166" t="s">
        <v>1089</v>
      </c>
      <c r="C263" s="170" t="s">
        <v>15442</v>
      </c>
      <c r="D263" s="213"/>
      <c r="E263" s="166" t="s">
        <v>15921</v>
      </c>
      <c r="F263" s="166" t="s">
        <v>15443</v>
      </c>
      <c r="G263" s="166" t="s">
        <v>12764</v>
      </c>
      <c r="H263" s="167" t="s">
        <v>15903</v>
      </c>
      <c r="I263" s="168" t="s">
        <v>15903</v>
      </c>
      <c r="J263" s="168" t="s">
        <v>15903</v>
      </c>
      <c r="K263" s="207"/>
      <c r="L263" s="207"/>
      <c r="M263" s="207"/>
      <c r="N263" s="207"/>
      <c r="O263" s="207"/>
      <c r="P263" s="169"/>
      <c r="Q263" s="208"/>
      <c r="R263" s="166" t="s">
        <v>15903</v>
      </c>
      <c r="S263" s="165" t="str">
        <f t="shared" ca="1" si="22"/>
        <v>CN</v>
      </c>
      <c r="T263" s="165" t="str">
        <f ca="1">IF(B263="","",IF(ISERROR(MATCH($J263,[1]SorP!$B$1:$B$6226,0)),"",INDIRECT("'SorP'!$A$"&amp;MATCH($S263&amp;$J263,[1]SorP!C:C,0))))</f>
        <v/>
      </c>
      <c r="U263" s="185"/>
      <c r="V263" s="209" t="e">
        <f>IF(C263="",NA(),IF(OR(C263="Smelter not listed",C263="Smelter not yet identified"),MATCH($B263&amp;$D263,'[1]Smelter Look-up'!$J:$J,0),MATCH($B263&amp;$C263,'[1]Smelter Look-up'!$J:$J,0)))</f>
        <v>#N/A</v>
      </c>
      <c r="X263" s="210">
        <f t="shared" si="20"/>
        <v>0</v>
      </c>
      <c r="AB263" s="211" t="str">
        <f t="shared" si="21"/>
        <v>TantalumXinXing HaoRong Electronic Material Co., Ltd.</v>
      </c>
    </row>
    <row r="264" spans="1:28" s="210" customFormat="1" ht="127.5">
      <c r="A264" s="165" t="s">
        <v>730</v>
      </c>
      <c r="B264" s="166" t="s">
        <v>1089</v>
      </c>
      <c r="C264" s="170" t="s">
        <v>12783</v>
      </c>
      <c r="D264" s="213"/>
      <c r="E264" s="166" t="s">
        <v>15921</v>
      </c>
      <c r="F264" s="166" t="s">
        <v>730</v>
      </c>
      <c r="G264" s="166" t="s">
        <v>12764</v>
      </c>
      <c r="H264" s="167">
        <v>0</v>
      </c>
      <c r="I264" s="168" t="s">
        <v>1655</v>
      </c>
      <c r="J264" s="168" t="s">
        <v>13121</v>
      </c>
      <c r="K264" s="207"/>
      <c r="L264" s="207"/>
      <c r="M264" s="207"/>
      <c r="N264" s="207"/>
      <c r="O264" s="207"/>
      <c r="P264" s="169"/>
      <c r="Q264" s="208"/>
      <c r="R264" s="166" t="s">
        <v>12783</v>
      </c>
      <c r="S264" s="165" t="str">
        <f t="shared" ca="1" si="22"/>
        <v>CN</v>
      </c>
      <c r="T264" s="165" t="str">
        <f ca="1">IF(B264="","",IF(ISERROR(MATCH($J264,[1]SorP!$B$1:$B$6226,0)),"",INDIRECT("'SorP'!$A$"&amp;MATCH($S264&amp;$J264,[1]SorP!C:C,0))))</f>
        <v>CN-JL</v>
      </c>
      <c r="U264" s="185"/>
      <c r="V264" s="209">
        <f>IF(C264="",NA(),IF(OR(C264="Smelter not listed",C264="Smelter not yet identified"),MATCH($B264&amp;$D264,'[1]Smelter Look-up'!$J:$J,0),MATCH($B264&amp;$C264,'[1]Smelter Look-up'!$J:$J,0)))</f>
        <v>393</v>
      </c>
      <c r="X264" s="210">
        <f t="shared" si="20"/>
        <v>0</v>
      </c>
      <c r="AB264" s="211" t="str">
        <f t="shared" si="21"/>
        <v>TantalumYanling Jincheng Tantalum &amp; Niobium Co., Ltd.</v>
      </c>
    </row>
    <row r="265" spans="1:28" s="210" customFormat="1" ht="76.5">
      <c r="A265" s="165" t="s">
        <v>735</v>
      </c>
      <c r="B265" s="166" t="s">
        <v>1088</v>
      </c>
      <c r="C265" s="170" t="s">
        <v>15235</v>
      </c>
      <c r="D265" s="213"/>
      <c r="E265" s="166" t="s">
        <v>15896</v>
      </c>
      <c r="F265" s="166" t="s">
        <v>735</v>
      </c>
      <c r="G265" s="166" t="s">
        <v>12764</v>
      </c>
      <c r="H265" s="167">
        <v>0</v>
      </c>
      <c r="I265" s="168" t="s">
        <v>1679</v>
      </c>
      <c r="J265" s="168" t="s">
        <v>1660</v>
      </c>
      <c r="K265" s="207"/>
      <c r="L265" s="207"/>
      <c r="M265" s="207"/>
      <c r="N265" s="207"/>
      <c r="O265" s="207"/>
      <c r="P265" s="169"/>
      <c r="Q265" s="208"/>
      <c r="R265" s="166" t="s">
        <v>15235</v>
      </c>
      <c r="S265" s="165" t="str">
        <f t="shared" ca="1" si="22"/>
        <v>Unknown</v>
      </c>
      <c r="T265" s="165" t="e">
        <f ca="1">IF(B265="","",IF(ISERROR(MATCH($J265,[1]SorP!$B$1:$B$6226,0)),"",INDIRECT("'SorP'!$A$"&amp;MATCH($S265&amp;$J265,[1]SorP!C:C,0))))</f>
        <v>#N/A</v>
      </c>
      <c r="U265" s="185"/>
      <c r="V265" s="209">
        <f>IF(C265="",NA(),IF(OR(C265="Smelter not listed",C265="Smelter not yet identified"),MATCH($B265&amp;$D265,'[1]Smelter Look-up'!$J:$J,0),MATCH($B265&amp;$C265,'[1]Smelter Look-up'!$J:$J,0)))</f>
        <v>399</v>
      </c>
      <c r="X265" s="210">
        <f t="shared" si="20"/>
        <v>0</v>
      </c>
      <c r="AB265" s="211" t="str">
        <f t="shared" si="21"/>
        <v>TinAlpha Assembly Solutions Inc</v>
      </c>
    </row>
    <row r="266" spans="1:28" s="210" customFormat="1" ht="114.75">
      <c r="A266" s="165" t="s">
        <v>2047</v>
      </c>
      <c r="B266" s="166" t="s">
        <v>1088</v>
      </c>
      <c r="C266" s="170" t="s">
        <v>2046</v>
      </c>
      <c r="D266" s="213"/>
      <c r="E266" s="166" t="s">
        <v>16070</v>
      </c>
      <c r="F266" s="166" t="s">
        <v>2047</v>
      </c>
      <c r="G266" s="166" t="s">
        <v>12764</v>
      </c>
      <c r="H266" s="167">
        <v>0</v>
      </c>
      <c r="I266" s="168" t="s">
        <v>1726</v>
      </c>
      <c r="J266" s="168" t="s">
        <v>11686</v>
      </c>
      <c r="K266" s="207"/>
      <c r="L266" s="207"/>
      <c r="M266" s="207"/>
      <c r="N266" s="207"/>
      <c r="O266" s="207"/>
      <c r="P266" s="169"/>
      <c r="Q266" s="208"/>
      <c r="R266" s="166" t="s">
        <v>2046</v>
      </c>
      <c r="S266" s="165" t="str">
        <f t="shared" ca="1" si="22"/>
        <v>VN</v>
      </c>
      <c r="T266" s="165" t="str">
        <f ca="1">IF(B266="","",IF(ISERROR(MATCH($J266,[1]SorP!$B$1:$B$6226,0)),"",INDIRECT("'SorP'!$A$"&amp;MATCH($S266&amp;$J266,[1]SorP!C:C,0))))</f>
        <v>VE-E</v>
      </c>
      <c r="U266" s="185"/>
      <c r="V266" s="209">
        <f>IF(C266="",NA(),IF(OR(C266="Smelter not listed",C266="Smelter not yet identified"),MATCH($B266&amp;$D266,'[1]Smelter Look-up'!$J:$J,0),MATCH($B266&amp;$C266,'[1]Smelter Look-up'!$J:$J,0)))</f>
        <v>403</v>
      </c>
      <c r="X266" s="210">
        <f t="shared" si="20"/>
        <v>0</v>
      </c>
      <c r="AB266" s="211" t="str">
        <f t="shared" si="21"/>
        <v>TinAn Vinh Joint Stock Mineral Processing Company</v>
      </c>
    </row>
    <row r="267" spans="1:28" s="210" customFormat="1" ht="38.25">
      <c r="A267" s="165" t="s">
        <v>1728</v>
      </c>
      <c r="B267" s="166" t="s">
        <v>1088</v>
      </c>
      <c r="C267" s="170" t="s">
        <v>14898</v>
      </c>
      <c r="D267" s="213"/>
      <c r="E267" s="166" t="s">
        <v>15956</v>
      </c>
      <c r="F267" s="166" t="s">
        <v>1728</v>
      </c>
      <c r="G267" s="166" t="s">
        <v>12764</v>
      </c>
      <c r="H267" s="167">
        <v>0</v>
      </c>
      <c r="I267" s="168" t="s">
        <v>1729</v>
      </c>
      <c r="J267" s="168" t="s">
        <v>3031</v>
      </c>
      <c r="K267" s="207"/>
      <c r="L267" s="207"/>
      <c r="M267" s="207"/>
      <c r="N267" s="207"/>
      <c r="O267" s="207"/>
      <c r="P267" s="169"/>
      <c r="Q267" s="208"/>
      <c r="R267" s="166" t="s">
        <v>14898</v>
      </c>
      <c r="S267" s="165" t="str">
        <f t="shared" ca="1" si="22"/>
        <v>BE</v>
      </c>
      <c r="T267" s="165" t="str">
        <f ca="1">IF(B267="","",IF(ISERROR(MATCH($J267,[1]SorP!$B$1:$B$6226,0)),"",INDIRECT("'SorP'!$A$"&amp;MATCH($S267&amp;$J267,[1]SorP!C:C,0))))</f>
        <v>BE-VAN</v>
      </c>
      <c r="U267" s="185"/>
      <c r="V267" s="209">
        <f>IF(C267="",NA(),IF(OR(C267="Smelter not listed",C267="Smelter not yet identified"),MATCH($B267&amp;$D267,'[1]Smelter Look-up'!$J:$J,0),MATCH($B267&amp;$C267,'[1]Smelter Look-up'!$J:$J,0)))</f>
        <v>404</v>
      </c>
      <c r="X267" s="210">
        <f t="shared" si="20"/>
        <v>0</v>
      </c>
      <c r="AB267" s="211" t="str">
        <f t="shared" si="21"/>
        <v>TinAurubis Beerse</v>
      </c>
    </row>
    <row r="268" spans="1:28" s="210" customFormat="1" ht="38.25">
      <c r="A268" s="165" t="s">
        <v>1730</v>
      </c>
      <c r="B268" s="166" t="s">
        <v>1088</v>
      </c>
      <c r="C268" s="170" t="s">
        <v>14899</v>
      </c>
      <c r="D268" s="213"/>
      <c r="E268" s="166" t="s">
        <v>16003</v>
      </c>
      <c r="F268" s="166" t="s">
        <v>1730</v>
      </c>
      <c r="G268" s="166" t="s">
        <v>12764</v>
      </c>
      <c r="H268" s="167">
        <v>0</v>
      </c>
      <c r="I268" s="168" t="s">
        <v>1731</v>
      </c>
      <c r="J268" s="168" t="s">
        <v>11963</v>
      </c>
      <c r="K268" s="207"/>
      <c r="L268" s="207"/>
      <c r="M268" s="207"/>
      <c r="N268" s="207"/>
      <c r="O268" s="207"/>
      <c r="P268" s="169"/>
      <c r="Q268" s="208"/>
      <c r="R268" s="166" t="s">
        <v>14899</v>
      </c>
      <c r="S268" s="165" t="str">
        <f t="shared" ca="1" si="22"/>
        <v>ES</v>
      </c>
      <c r="T268" s="165" t="str">
        <f ca="1">IF(B268="","",IF(ISERROR(MATCH($J268,[1]SorP!$B$1:$B$6226,0)),"",INDIRECT("'SorP'!$A$"&amp;MATCH($S268&amp;$J268,[1]SorP!C:C,0))))</f>
        <v>ES-MU</v>
      </c>
      <c r="U268" s="185"/>
      <c r="V268" s="209">
        <f>IF(C268="",NA(),IF(OR(C268="Smelter not listed",C268="Smelter not yet identified"),MATCH($B268&amp;$D268,'[1]Smelter Look-up'!$J:$J,0),MATCH($B268&amp;$C268,'[1]Smelter Look-up'!$J:$J,0)))</f>
        <v>405</v>
      </c>
      <c r="X268" s="210">
        <f t="shared" si="20"/>
        <v>0</v>
      </c>
      <c r="AB268" s="211" t="str">
        <f t="shared" si="21"/>
        <v>TinAurubis Berango</v>
      </c>
    </row>
    <row r="269" spans="1:28" s="210" customFormat="1" ht="114.75">
      <c r="A269" s="165" t="s">
        <v>2175</v>
      </c>
      <c r="B269" s="166" t="s">
        <v>1088</v>
      </c>
      <c r="C269" s="170" t="s">
        <v>2228</v>
      </c>
      <c r="D269" s="213"/>
      <c r="E269" s="166" t="s">
        <v>15921</v>
      </c>
      <c r="F269" s="166" t="s">
        <v>2175</v>
      </c>
      <c r="G269" s="166" t="s">
        <v>12764</v>
      </c>
      <c r="H269" s="167">
        <v>0</v>
      </c>
      <c r="I269" s="168" t="s">
        <v>1693</v>
      </c>
      <c r="J269" s="168" t="s">
        <v>13121</v>
      </c>
      <c r="K269" s="207"/>
      <c r="L269" s="207"/>
      <c r="M269" s="207"/>
      <c r="N269" s="207"/>
      <c r="O269" s="207"/>
      <c r="P269" s="169"/>
      <c r="Q269" s="208"/>
      <c r="R269" s="166" t="s">
        <v>2228</v>
      </c>
      <c r="S269" s="165" t="str">
        <f t="shared" ca="1" si="22"/>
        <v>CN</v>
      </c>
      <c r="T269" s="165" t="str">
        <f ca="1">IF(B269="","",IF(ISERROR(MATCH($J269,[1]SorP!$B$1:$B$6226,0)),"",INDIRECT("'SorP'!$A$"&amp;MATCH($S269&amp;$J269,[1]SorP!C:C,0))))</f>
        <v>CN-JL</v>
      </c>
      <c r="U269" s="185"/>
      <c r="V269" s="209">
        <f>IF(C269="",NA(),IF(OR(C269="Smelter not listed",C269="Smelter not yet identified"),MATCH($B269&amp;$D269,'[1]Smelter Look-up'!$J:$J,0),MATCH($B269&amp;$C269,'[1]Smelter Look-up'!$J:$J,0)))</f>
        <v>408</v>
      </c>
      <c r="X269" s="210">
        <f t="shared" si="20"/>
        <v>0</v>
      </c>
      <c r="AB269" s="211" t="str">
        <f t="shared" si="21"/>
        <v>TinChenzhou Yunxiang Mining and Metallurgy Co., Ltd.</v>
      </c>
    </row>
    <row r="270" spans="1:28" s="210" customFormat="1" ht="89.25">
      <c r="A270" s="165" t="s">
        <v>12470</v>
      </c>
      <c r="B270" s="166" t="s">
        <v>1088</v>
      </c>
      <c r="C270" s="170" t="s">
        <v>12469</v>
      </c>
      <c r="D270" s="213"/>
      <c r="E270" s="166" t="s">
        <v>15921</v>
      </c>
      <c r="F270" s="166" t="s">
        <v>12470</v>
      </c>
      <c r="G270" s="166" t="s">
        <v>12764</v>
      </c>
      <c r="H270" s="167">
        <v>0</v>
      </c>
      <c r="I270" s="168" t="s">
        <v>12484</v>
      </c>
      <c r="J270" s="168" t="s">
        <v>13100</v>
      </c>
      <c r="K270" s="207"/>
      <c r="L270" s="207"/>
      <c r="M270" s="207"/>
      <c r="N270" s="207"/>
      <c r="O270" s="207"/>
      <c r="P270" s="169"/>
      <c r="Q270" s="208"/>
      <c r="R270" s="166" t="s">
        <v>12469</v>
      </c>
      <c r="S270" s="165" t="str">
        <f t="shared" ca="1" si="22"/>
        <v>CN</v>
      </c>
      <c r="T270" s="165" t="str">
        <f ca="1">IF(B270="","",IF(ISERROR(MATCH($J270,[1]SorP!$B$1:$B$6226,0)),"",INDIRECT("'SorP'!$A$"&amp;MATCH($S270&amp;$J270,[1]SorP!C:C,0))))</f>
        <v>CN-NX</v>
      </c>
      <c r="U270" s="185"/>
      <c r="V270" s="209">
        <f>IF(C270="",NA(),IF(OR(C270="Smelter not listed",C270="Smelter not yet identified"),MATCH($B270&amp;$D270,'[1]Smelter Look-up'!$J:$J,0),MATCH($B270&amp;$C270,'[1]Smelter Look-up'!$J:$J,0)))</f>
        <v>409</v>
      </c>
      <c r="X270" s="210">
        <f t="shared" si="20"/>
        <v>0</v>
      </c>
      <c r="AB270" s="211" t="str">
        <f t="shared" si="21"/>
        <v>TinChifeng Dajingzi Tin Industry Co., Ltd.</v>
      </c>
    </row>
    <row r="271" spans="1:28" s="210" customFormat="1" ht="63.75">
      <c r="A271" s="165" t="s">
        <v>742</v>
      </c>
      <c r="B271" s="166" t="s">
        <v>1088</v>
      </c>
      <c r="C271" s="170" t="s">
        <v>1281</v>
      </c>
      <c r="D271" s="213"/>
      <c r="E271" s="166" t="s">
        <v>15921</v>
      </c>
      <c r="F271" s="166" t="s">
        <v>742</v>
      </c>
      <c r="G271" s="166" t="s">
        <v>12764</v>
      </c>
      <c r="H271" s="167">
        <v>0</v>
      </c>
      <c r="I271" s="168" t="s">
        <v>1694</v>
      </c>
      <c r="J271" s="168" t="s">
        <v>13101</v>
      </c>
      <c r="K271" s="207"/>
      <c r="L271" s="207"/>
      <c r="M271" s="207"/>
      <c r="N271" s="207"/>
      <c r="O271" s="207"/>
      <c r="P271" s="169"/>
      <c r="Q271" s="208"/>
      <c r="R271" s="166" t="s">
        <v>1281</v>
      </c>
      <c r="S271" s="165" t="str">
        <f t="shared" ca="1" si="22"/>
        <v>CN</v>
      </c>
      <c r="T271" s="165" t="str">
        <f ca="1">IF(B271="","",IF(ISERROR(MATCH($J271,[1]SorP!$B$1:$B$6226,0)),"",INDIRECT("'SorP'!$A$"&amp;MATCH($S271&amp;$J271,[1]SorP!C:C,0))))</f>
        <v>CN-NM</v>
      </c>
      <c r="U271" s="185"/>
      <c r="V271" s="209">
        <f>IF(C271="",NA(),IF(OR(C271="Smelter not listed",C271="Smelter not yet identified"),MATCH($B271&amp;$D271,'[1]Smelter Look-up'!$J:$J,0),MATCH($B271&amp;$C271,'[1]Smelter Look-up'!$J:$J,0)))</f>
        <v>411</v>
      </c>
      <c r="X271" s="210">
        <f t="shared" si="20"/>
        <v>0</v>
      </c>
      <c r="AB271" s="211" t="str">
        <f t="shared" si="21"/>
        <v>TinChina Tin Group Co., Ltd.</v>
      </c>
    </row>
    <row r="272" spans="1:28" s="210" customFormat="1" ht="25.5">
      <c r="A272" s="165" t="s">
        <v>16071</v>
      </c>
      <c r="B272" s="166" t="s">
        <v>1088</v>
      </c>
      <c r="C272" s="170" t="s">
        <v>16072</v>
      </c>
      <c r="D272" s="213"/>
      <c r="E272" s="166" t="s">
        <v>15921</v>
      </c>
      <c r="F272" s="166" t="s">
        <v>16071</v>
      </c>
      <c r="G272" s="166" t="s">
        <v>12764</v>
      </c>
      <c r="H272" s="167" t="s">
        <v>15903</v>
      </c>
      <c r="I272" s="168" t="s">
        <v>15903</v>
      </c>
      <c r="J272" s="168" t="s">
        <v>15903</v>
      </c>
      <c r="K272" s="207"/>
      <c r="L272" s="207"/>
      <c r="M272" s="207"/>
      <c r="N272" s="207"/>
      <c r="O272" s="207"/>
      <c r="P272" s="169"/>
      <c r="Q272" s="208"/>
      <c r="R272" s="166" t="s">
        <v>15903</v>
      </c>
      <c r="S272" s="165" t="str">
        <f t="shared" ca="1" si="22"/>
        <v>CN</v>
      </c>
      <c r="T272" s="165" t="str">
        <f ca="1">IF(B272="","",IF(ISERROR(MATCH($J272,[1]SorP!$B$1:$B$6226,0)),"",INDIRECT("'SorP'!$A$"&amp;MATCH($S272&amp;$J272,[1]SorP!C:C,0))))</f>
        <v/>
      </c>
      <c r="U272" s="185"/>
      <c r="V272" s="209" t="e">
        <f>IF(C272="",NA(),IF(OR(C272="Smelter not listed",C272="Smelter not yet identified"),MATCH($B272&amp;$D272,'[1]Smelter Look-up'!$J:$J,0),MATCH($B272&amp;$C272,'[1]Smelter Look-up'!$J:$J,0)))</f>
        <v>#N/A</v>
      </c>
      <c r="X272" s="210">
        <f t="shared" si="20"/>
        <v>0</v>
      </c>
      <c r="AB272" s="211" t="str">
        <f t="shared" si="21"/>
        <v>TinChofu Works</v>
      </c>
    </row>
    <row r="273" spans="1:28" s="210" customFormat="1" ht="165.75">
      <c r="A273" s="165" t="s">
        <v>14526</v>
      </c>
      <c r="B273" s="166" t="s">
        <v>1088</v>
      </c>
      <c r="C273" s="170" t="s">
        <v>14525</v>
      </c>
      <c r="D273" s="213"/>
      <c r="E273" s="166" t="s">
        <v>15907</v>
      </c>
      <c r="F273" s="166" t="s">
        <v>14526</v>
      </c>
      <c r="G273" s="166" t="s">
        <v>12764</v>
      </c>
      <c r="H273" s="167">
        <v>0</v>
      </c>
      <c r="I273" s="168" t="s">
        <v>14553</v>
      </c>
      <c r="J273" s="168" t="s">
        <v>3339</v>
      </c>
      <c r="K273" s="207"/>
      <c r="L273" s="207"/>
      <c r="M273" s="207"/>
      <c r="N273" s="207"/>
      <c r="O273" s="207"/>
      <c r="P273" s="169"/>
      <c r="Q273" s="208"/>
      <c r="R273" s="166" t="s">
        <v>14525</v>
      </c>
      <c r="S273" s="165" t="str">
        <f t="shared" ca="1" si="22"/>
        <v>BR</v>
      </c>
      <c r="T273" s="165" t="str">
        <f ca="1">IF(B273="","",IF(ISERROR(MATCH($J273,[1]SorP!$B$1:$B$6226,0)),"",INDIRECT("'SorP'!$A$"&amp;MATCH($S273&amp;$J273,[1]SorP!C:C,0))))</f>
        <v>BR-SC</v>
      </c>
      <c r="U273" s="185"/>
      <c r="V273" s="209">
        <f>IF(C273="",NA(),IF(OR(C273="Smelter not listed",C273="Smelter not yet identified"),MATCH($B273&amp;$D273,'[1]Smelter Look-up'!$J:$J,0),MATCH($B273&amp;$C273,'[1]Smelter Look-up'!$J:$J,0)))</f>
        <v>417</v>
      </c>
      <c r="X273" s="210">
        <f t="shared" si="20"/>
        <v>0</v>
      </c>
      <c r="AB273" s="211" t="str">
        <f t="shared" si="21"/>
        <v>TinCRM Fundicao De Metais E Comercio De Equipamentos Eletronicos Do Brasil Ltda</v>
      </c>
    </row>
    <row r="274" spans="1:28" s="210" customFormat="1" ht="63.75">
      <c r="A274" s="165" t="s">
        <v>14529</v>
      </c>
      <c r="B274" s="166" t="s">
        <v>1088</v>
      </c>
      <c r="C274" s="170" t="s">
        <v>15450</v>
      </c>
      <c r="D274" s="213"/>
      <c r="E274" s="166" t="s">
        <v>16003</v>
      </c>
      <c r="F274" s="166" t="s">
        <v>14529</v>
      </c>
      <c r="G274" s="166" t="s">
        <v>12764</v>
      </c>
      <c r="H274" s="167" t="s">
        <v>15903</v>
      </c>
      <c r="I274" s="168" t="s">
        <v>15903</v>
      </c>
      <c r="J274" s="168" t="s">
        <v>15903</v>
      </c>
      <c r="K274" s="207"/>
      <c r="L274" s="207"/>
      <c r="M274" s="207"/>
      <c r="N274" s="207"/>
      <c r="O274" s="207"/>
      <c r="P274" s="169"/>
      <c r="Q274" s="208"/>
      <c r="R274" s="166" t="s">
        <v>15903</v>
      </c>
      <c r="S274" s="165" t="str">
        <f t="shared" ca="1" si="22"/>
        <v>ES</v>
      </c>
      <c r="T274" s="165" t="str">
        <f ca="1">IF(B274="","",IF(ISERROR(MATCH($J274,[1]SorP!$B$1:$B$6226,0)),"",INDIRECT("'SorP'!$A$"&amp;MATCH($S274&amp;$J274,[1]SorP!C:C,0))))</f>
        <v/>
      </c>
      <c r="U274" s="185"/>
      <c r="V274" s="209" t="e">
        <f>IF(C274="",NA(),IF(OR(C274="Smelter not listed",C274="Smelter not yet identified"),MATCH($B274&amp;$D274,'[1]Smelter Look-up'!$J:$J,0),MATCH($B274&amp;$C274,'[1]Smelter Look-up'!$J:$J,0)))</f>
        <v>#N/A</v>
      </c>
      <c r="X274" s="210">
        <f t="shared" si="20"/>
        <v>0</v>
      </c>
      <c r="AB274" s="211" t="str">
        <f t="shared" si="21"/>
        <v>TinCRM Synergies EMEA, S.L.U.</v>
      </c>
    </row>
    <row r="275" spans="1:28" s="210" customFormat="1" ht="25.5">
      <c r="A275" s="165" t="s">
        <v>15452</v>
      </c>
      <c r="B275" s="166" t="s">
        <v>1088</v>
      </c>
      <c r="C275" s="170" t="s">
        <v>15451</v>
      </c>
      <c r="D275" s="213"/>
      <c r="E275" s="166" t="s">
        <v>15991</v>
      </c>
      <c r="F275" s="166" t="s">
        <v>15452</v>
      </c>
      <c r="G275" s="166" t="s">
        <v>12764</v>
      </c>
      <c r="H275" s="167" t="s">
        <v>15903</v>
      </c>
      <c r="I275" s="168" t="s">
        <v>15903</v>
      </c>
      <c r="J275" s="168" t="s">
        <v>15903</v>
      </c>
      <c r="K275" s="207"/>
      <c r="L275" s="207"/>
      <c r="M275" s="207"/>
      <c r="N275" s="207"/>
      <c r="O275" s="207"/>
      <c r="P275" s="169"/>
      <c r="Q275" s="208"/>
      <c r="R275" s="166" t="s">
        <v>15903</v>
      </c>
      <c r="S275" s="165" t="str">
        <f t="shared" ca="1" si="22"/>
        <v>ID</v>
      </c>
      <c r="T275" s="165" t="str">
        <f ca="1">IF(B275="","",IF(ISERROR(MATCH($J275,[1]SorP!$B$1:$B$6226,0)),"",INDIRECT("'SorP'!$A$"&amp;MATCH($S275&amp;$J275,[1]SorP!C:C,0))))</f>
        <v/>
      </c>
      <c r="U275" s="185"/>
      <c r="V275" s="209" t="e">
        <f>IF(C275="",NA(),IF(OR(C275="Smelter not listed",C275="Smelter not yet identified"),MATCH($B275&amp;$D275,'[1]Smelter Look-up'!$J:$J,0),MATCH($B275&amp;$C275,'[1]Smelter Look-up'!$J:$J,0)))</f>
        <v>#N/A</v>
      </c>
      <c r="X275" s="210">
        <f t="shared" si="20"/>
        <v>0</v>
      </c>
      <c r="AB275" s="211" t="str">
        <f t="shared" si="21"/>
        <v>TinCV Ayi Jaya</v>
      </c>
    </row>
    <row r="276" spans="1:28" s="210" customFormat="1" ht="114.75">
      <c r="A276" s="165" t="s">
        <v>16073</v>
      </c>
      <c r="B276" s="166" t="s">
        <v>1088</v>
      </c>
      <c r="C276" s="170" t="s">
        <v>16074</v>
      </c>
      <c r="D276" s="213"/>
      <c r="E276" s="166" t="s">
        <v>15921</v>
      </c>
      <c r="F276" s="166" t="s">
        <v>16073</v>
      </c>
      <c r="G276" s="166" t="s">
        <v>12764</v>
      </c>
      <c r="H276" s="167" t="s">
        <v>15903</v>
      </c>
      <c r="I276" s="168" t="s">
        <v>15903</v>
      </c>
      <c r="J276" s="168" t="s">
        <v>15903</v>
      </c>
      <c r="K276" s="207"/>
      <c r="L276" s="207"/>
      <c r="M276" s="207"/>
      <c r="N276" s="207"/>
      <c r="O276" s="207"/>
      <c r="P276" s="169"/>
      <c r="Q276" s="208"/>
      <c r="R276" s="166" t="s">
        <v>15903</v>
      </c>
      <c r="S276" s="165" t="str">
        <f t="shared" ca="1" si="22"/>
        <v>CN</v>
      </c>
      <c r="T276" s="165" t="str">
        <f ca="1">IF(B276="","",IF(ISERROR(MATCH($J276,[1]SorP!$B$1:$B$6226,0)),"",INDIRECT("'SorP'!$A$"&amp;MATCH($S276&amp;$J276,[1]SorP!C:C,0))))</f>
        <v/>
      </c>
      <c r="U276" s="185"/>
      <c r="V276" s="209" t="e">
        <f>IF(C276="",NA(),IF(OR(C276="Smelter not listed",C276="Smelter not yet identified"),MATCH($B276&amp;$D276,'[1]Smelter Look-up'!$J:$J,0),MATCH($B276&amp;$C276,'[1]Smelter Look-up'!$J:$J,0)))</f>
        <v>#N/A</v>
      </c>
      <c r="X276" s="210">
        <f t="shared" si="20"/>
        <v>0</v>
      </c>
      <c r="AB276" s="211" t="str">
        <f t="shared" si="21"/>
        <v>TinDingnan Jiawang environmental Tin technology Co.</v>
      </c>
    </row>
    <row r="277" spans="1:28" s="210" customFormat="1" ht="76.5">
      <c r="A277" s="165" t="s">
        <v>15237</v>
      </c>
      <c r="B277" s="166" t="s">
        <v>1088</v>
      </c>
      <c r="C277" s="170" t="s">
        <v>15236</v>
      </c>
      <c r="D277" s="213"/>
      <c r="E277" s="166" t="s">
        <v>15921</v>
      </c>
      <c r="F277" s="166" t="s">
        <v>15237</v>
      </c>
      <c r="G277" s="166" t="s">
        <v>12764</v>
      </c>
      <c r="H277" s="167">
        <v>0</v>
      </c>
      <c r="I277" s="168" t="s">
        <v>15242</v>
      </c>
      <c r="J277" s="168" t="s">
        <v>13122</v>
      </c>
      <c r="K277" s="207"/>
      <c r="L277" s="207"/>
      <c r="M277" s="207"/>
      <c r="N277" s="207"/>
      <c r="O277" s="207"/>
      <c r="P277" s="169"/>
      <c r="Q277" s="208"/>
      <c r="R277" s="166" t="s">
        <v>15236</v>
      </c>
      <c r="S277" s="165" t="str">
        <f t="shared" ca="1" si="22"/>
        <v>CN</v>
      </c>
      <c r="T277" s="165" t="str">
        <f ca="1">IF(B277="","",IF(ISERROR(MATCH($J277,[1]SorP!$B$1:$B$6226,0)),"",INDIRECT("'SorP'!$A$"&amp;MATCH($S277&amp;$J277,[1]SorP!C:C,0))))</f>
        <v>CN-GS</v>
      </c>
      <c r="U277" s="185"/>
      <c r="V277" s="209">
        <f>IF(C277="",NA(),IF(OR(C277="Smelter not listed",C277="Smelter not yet identified"),MATCH($B277&amp;$D277,'[1]Smelter Look-up'!$J:$J,0),MATCH($B277&amp;$C277,'[1]Smelter Look-up'!$J:$J,0)))</f>
        <v>422</v>
      </c>
      <c r="X277" s="210">
        <f t="shared" si="20"/>
        <v>0</v>
      </c>
      <c r="AB277" s="211" t="str">
        <f t="shared" si="21"/>
        <v>TinDongguan Best Alloys Co., Ltd.</v>
      </c>
    </row>
    <row r="278" spans="1:28" s="210" customFormat="1" ht="102">
      <c r="A278" s="165" t="s">
        <v>13285</v>
      </c>
      <c r="B278" s="166" t="s">
        <v>1088</v>
      </c>
      <c r="C278" s="170" t="s">
        <v>13284</v>
      </c>
      <c r="D278" s="213"/>
      <c r="E278" s="166" t="s">
        <v>15921</v>
      </c>
      <c r="F278" s="166" t="s">
        <v>13285</v>
      </c>
      <c r="G278" s="166" t="s">
        <v>12764</v>
      </c>
      <c r="H278" s="167">
        <v>0</v>
      </c>
      <c r="I278" s="168" t="s">
        <v>13310</v>
      </c>
      <c r="J278" s="168" t="s">
        <v>13122</v>
      </c>
      <c r="K278" s="207"/>
      <c r="L278" s="207"/>
      <c r="M278" s="207"/>
      <c r="N278" s="207"/>
      <c r="O278" s="207"/>
      <c r="P278" s="169"/>
      <c r="Q278" s="208"/>
      <c r="R278" s="166" t="s">
        <v>13284</v>
      </c>
      <c r="S278" s="165" t="str">
        <f t="shared" ca="1" si="22"/>
        <v>CN</v>
      </c>
      <c r="T278" s="165" t="str">
        <f ca="1">IF(B278="","",IF(ISERROR(MATCH($J278,[1]SorP!$B$1:$B$6226,0)),"",INDIRECT("'SorP'!$A$"&amp;MATCH($S278&amp;$J278,[1]SorP!C:C,0))))</f>
        <v>CN-GS</v>
      </c>
      <c r="U278" s="185"/>
      <c r="V278" s="209">
        <f>IF(C278="",NA(),IF(OR(C278="Smelter not listed",C278="Smelter not yet identified"),MATCH($B278&amp;$D278,'[1]Smelter Look-up'!$J:$J,0),MATCH($B278&amp;$C278,'[1]Smelter Look-up'!$J:$J,0)))</f>
        <v>423</v>
      </c>
      <c r="X278" s="210">
        <f t="shared" si="20"/>
        <v>0</v>
      </c>
      <c r="AB278" s="211" t="str">
        <f t="shared" si="21"/>
        <v>TinDongguan CiEXPO Environmental Engineering Co., Ltd.</v>
      </c>
    </row>
    <row r="279" spans="1:28" s="210" customFormat="1" ht="102">
      <c r="A279" s="165" t="s">
        <v>16075</v>
      </c>
      <c r="B279" s="166" t="s">
        <v>1088</v>
      </c>
      <c r="C279" s="170" t="s">
        <v>16076</v>
      </c>
      <c r="D279" s="213"/>
      <c r="E279" s="166" t="s">
        <v>15921</v>
      </c>
      <c r="F279" s="166" t="s">
        <v>16075</v>
      </c>
      <c r="G279" s="166" t="s">
        <v>12764</v>
      </c>
      <c r="H279" s="167" t="s">
        <v>15903</v>
      </c>
      <c r="I279" s="168" t="s">
        <v>15903</v>
      </c>
      <c r="J279" s="168" t="s">
        <v>15903</v>
      </c>
      <c r="K279" s="207"/>
      <c r="L279" s="207"/>
      <c r="M279" s="207"/>
      <c r="N279" s="207"/>
      <c r="O279" s="207"/>
      <c r="P279" s="169"/>
      <c r="Q279" s="208"/>
      <c r="R279" s="166" t="s">
        <v>15903</v>
      </c>
      <c r="S279" s="165" t="str">
        <f t="shared" ca="1" si="22"/>
        <v>CN</v>
      </c>
      <c r="T279" s="165" t="str">
        <f ca="1">IF(B279="","",IF(ISERROR(MATCH($J279,[1]SorP!$B$1:$B$6226,0)),"",INDIRECT("'SorP'!$A$"&amp;MATCH($S279&amp;$J279,[1]SorP!C:C,0))))</f>
        <v/>
      </c>
      <c r="U279" s="185"/>
      <c r="V279" s="209" t="e">
        <f>IF(C279="",NA(),IF(OR(C279="Smelter not listed",C279="Smelter not yet identified"),MATCH($B279&amp;$D279,'[1]Smelter Look-up'!$J:$J,0),MATCH($B279&amp;$C279,'[1]Smelter Look-up'!$J:$J,0)))</f>
        <v>#N/A</v>
      </c>
      <c r="X279" s="210">
        <f t="shared" si="20"/>
        <v>0</v>
      </c>
      <c r="AB279" s="211" t="str">
        <f t="shared" si="21"/>
        <v>TinDongguan City Xida Soldering Tin Products Co.</v>
      </c>
    </row>
    <row r="280" spans="1:28" s="210" customFormat="1" ht="20.25">
      <c r="A280" s="165" t="s">
        <v>1362</v>
      </c>
      <c r="B280" s="166" t="s">
        <v>1088</v>
      </c>
      <c r="C280" s="170" t="s">
        <v>866</v>
      </c>
      <c r="D280" s="213"/>
      <c r="E280" s="166" t="s">
        <v>15899</v>
      </c>
      <c r="F280" s="166" t="s">
        <v>1362</v>
      </c>
      <c r="G280" s="166" t="s">
        <v>12764</v>
      </c>
      <c r="H280" s="167">
        <v>0</v>
      </c>
      <c r="I280" s="168" t="s">
        <v>1526</v>
      </c>
      <c r="J280" s="168" t="s">
        <v>1527</v>
      </c>
      <c r="K280" s="207"/>
      <c r="L280" s="207"/>
      <c r="M280" s="207"/>
      <c r="N280" s="207"/>
      <c r="O280" s="207"/>
      <c r="P280" s="169"/>
      <c r="Q280" s="208"/>
      <c r="R280" s="166" t="s">
        <v>866</v>
      </c>
      <c r="S280" s="165" t="str">
        <f t="shared" ca="1" si="22"/>
        <v>JP</v>
      </c>
      <c r="T280" s="165" t="str">
        <f ca="1">IF(B280="","",IF(ISERROR(MATCH($J280,[1]SorP!$B$1:$B$6226,0)),"",INDIRECT("'SorP'!$A$"&amp;MATCH($S280&amp;$J280,[1]SorP!C:C,0))))</f>
        <v>IT-LT</v>
      </c>
      <c r="U280" s="185"/>
      <c r="V280" s="209">
        <f>IF(C280="",NA(),IF(OR(C280="Smelter not listed",C280="Smelter not yet identified"),MATCH($B280&amp;$D280,'[1]Smelter Look-up'!$J:$J,0),MATCH($B280&amp;$C280,'[1]Smelter Look-up'!$J:$J,0)))</f>
        <v>425</v>
      </c>
      <c r="X280" s="210">
        <f t="shared" si="20"/>
        <v>0</v>
      </c>
      <c r="AB280" s="211" t="str">
        <f t="shared" si="21"/>
        <v>TinDowa</v>
      </c>
    </row>
    <row r="281" spans="1:28" s="210" customFormat="1" ht="204">
      <c r="A281" s="165" t="s">
        <v>1722</v>
      </c>
      <c r="B281" s="166" t="s">
        <v>1088</v>
      </c>
      <c r="C281" s="170" t="s">
        <v>1721</v>
      </c>
      <c r="D281" s="213"/>
      <c r="E281" s="166" t="s">
        <v>16070</v>
      </c>
      <c r="F281" s="166" t="s">
        <v>1722</v>
      </c>
      <c r="G281" s="166" t="s">
        <v>12764</v>
      </c>
      <c r="H281" s="167">
        <v>0</v>
      </c>
      <c r="I281" s="168" t="s">
        <v>1723</v>
      </c>
      <c r="J281" s="168" t="s">
        <v>11735</v>
      </c>
      <c r="K281" s="207"/>
      <c r="L281" s="207"/>
      <c r="M281" s="207"/>
      <c r="N281" s="207"/>
      <c r="O281" s="207"/>
      <c r="P281" s="169"/>
      <c r="Q281" s="208"/>
      <c r="R281" s="166" t="s">
        <v>1721</v>
      </c>
      <c r="S281" s="165" t="str">
        <f t="shared" ca="1" si="22"/>
        <v>VN</v>
      </c>
      <c r="T281" s="165" t="str">
        <f ca="1">IF(B281="","",IF(ISERROR(MATCH($J281,[1]SorP!$B$1:$B$6226,0)),"",INDIRECT("'SorP'!$A$"&amp;MATCH($S281&amp;$J281,[1]SorP!C:C,0))))</f>
        <v>UZ-TK</v>
      </c>
      <c r="U281" s="185"/>
      <c r="V281" s="209">
        <f>IF(C281="",NA(),IF(OR(C281="Smelter not listed",C281="Smelter not yet identified"),MATCH($B281&amp;$D281,'[1]Smelter Look-up'!$J:$J,0),MATCH($B281&amp;$C281,'[1]Smelter Look-up'!$J:$J,0)))</f>
        <v>427</v>
      </c>
      <c r="X281" s="210">
        <f t="shared" si="20"/>
        <v>0</v>
      </c>
      <c r="AB281" s="211" t="str">
        <f t="shared" si="21"/>
        <v>TinElectro-Mechanical Facility of the Cao Bang Minerals &amp; Metallurgy Joint Stock Company</v>
      </c>
    </row>
    <row r="282" spans="1:28" s="210" customFormat="1" ht="63.75">
      <c r="A282" s="165" t="s">
        <v>736</v>
      </c>
      <c r="B282" s="166" t="s">
        <v>1088</v>
      </c>
      <c r="C282" s="170" t="s">
        <v>16077</v>
      </c>
      <c r="D282" s="213"/>
      <c r="E282" s="166" t="s">
        <v>16078</v>
      </c>
      <c r="F282" s="166" t="s">
        <v>736</v>
      </c>
      <c r="G282" s="166" t="s">
        <v>12764</v>
      </c>
      <c r="H282" s="167" t="s">
        <v>15903</v>
      </c>
      <c r="I282" s="168" t="s">
        <v>15903</v>
      </c>
      <c r="J282" s="168" t="s">
        <v>15903</v>
      </c>
      <c r="K282" s="207"/>
      <c r="L282" s="207"/>
      <c r="M282" s="207"/>
      <c r="N282" s="207"/>
      <c r="O282" s="207"/>
      <c r="P282" s="169"/>
      <c r="Q282" s="208"/>
      <c r="R282" s="166" t="s">
        <v>15903</v>
      </c>
      <c r="S282" s="165" t="str">
        <f t="shared" ca="1" si="22"/>
        <v>Unknown</v>
      </c>
      <c r="T282" s="165" t="str">
        <f ca="1">IF(B282="","",IF(ISERROR(MATCH($J282,[1]SorP!$B$1:$B$6226,0)),"",INDIRECT("'SorP'!$A$"&amp;MATCH($S282&amp;$J282,[1]SorP!C:C,0))))</f>
        <v/>
      </c>
      <c r="U282" s="185"/>
      <c r="V282" s="209" t="e">
        <f>IF(C282="",NA(),IF(OR(C282="Smelter not listed",C282="Smelter not yet identified"),MATCH($B282&amp;$D282,'[1]Smelter Look-up'!$J:$J,0),MATCH($B282&amp;$C282,'[1]Smelter Look-up'!$J:$J,0)))</f>
        <v>#N/A</v>
      </c>
      <c r="X282" s="210">
        <f t="shared" si="20"/>
        <v>0</v>
      </c>
      <c r="AB282" s="211" t="str">
        <f t="shared" si="21"/>
        <v>TinEmpresa Metallurgica Vinto</v>
      </c>
    </row>
    <row r="283" spans="1:28" s="210" customFormat="1" ht="51">
      <c r="A283" s="165" t="s">
        <v>737</v>
      </c>
      <c r="B283" s="166" t="s">
        <v>1088</v>
      </c>
      <c r="C283" s="170" t="s">
        <v>11977</v>
      </c>
      <c r="D283" s="213"/>
      <c r="E283" s="166" t="s">
        <v>15907</v>
      </c>
      <c r="F283" s="166" t="s">
        <v>737</v>
      </c>
      <c r="G283" s="166" t="s">
        <v>12764</v>
      </c>
      <c r="H283" s="167">
        <v>0</v>
      </c>
      <c r="I283" s="168" t="s">
        <v>1685</v>
      </c>
      <c r="J283" s="168" t="s">
        <v>1689</v>
      </c>
      <c r="K283" s="207"/>
      <c r="L283" s="207"/>
      <c r="M283" s="207"/>
      <c r="N283" s="207"/>
      <c r="O283" s="207"/>
      <c r="P283" s="169"/>
      <c r="Q283" s="208"/>
      <c r="R283" s="166" t="s">
        <v>11977</v>
      </c>
      <c r="S283" s="165" t="str">
        <f t="shared" ca="1" si="22"/>
        <v>BR</v>
      </c>
      <c r="T283" s="165" t="str">
        <f ca="1">IF(B283="","",IF(ISERROR(MATCH($J283,[1]SorP!$B$1:$B$6226,0)),"",INDIRECT("'SorP'!$A$"&amp;MATCH($S283&amp;$J283,[1]SorP!C:C,0))))</f>
        <v>BR-RO</v>
      </c>
      <c r="U283" s="185"/>
      <c r="V283" s="209">
        <f>IF(C283="",NA(),IF(OR(C283="Smelter not listed",C283="Smelter not yet identified"),MATCH($B283&amp;$D283,'[1]Smelter Look-up'!$J:$J,0),MATCH($B283&amp;$C283,'[1]Smelter Look-up'!$J:$J,0)))</f>
        <v>432</v>
      </c>
      <c r="X283" s="210">
        <f t="shared" si="20"/>
        <v>0</v>
      </c>
      <c r="AB283" s="211" t="str">
        <f t="shared" si="21"/>
        <v>TinEstanho de Rondonia S.A.</v>
      </c>
    </row>
    <row r="284" spans="1:28" s="210" customFormat="1" ht="102">
      <c r="A284" s="165" t="s">
        <v>14532</v>
      </c>
      <c r="B284" s="166" t="s">
        <v>1088</v>
      </c>
      <c r="C284" s="170" t="s">
        <v>14531</v>
      </c>
      <c r="D284" s="213"/>
      <c r="E284" s="166" t="s">
        <v>15907</v>
      </c>
      <c r="F284" s="166" t="s">
        <v>14532</v>
      </c>
      <c r="G284" s="166" t="s">
        <v>12764</v>
      </c>
      <c r="H284" s="167">
        <v>0</v>
      </c>
      <c r="I284" s="168" t="s">
        <v>14555</v>
      </c>
      <c r="J284" s="168" t="s">
        <v>1610</v>
      </c>
      <c r="K284" s="207"/>
      <c r="L284" s="207"/>
      <c r="M284" s="207"/>
      <c r="N284" s="207"/>
      <c r="O284" s="207"/>
      <c r="P284" s="169"/>
      <c r="Q284" s="208"/>
      <c r="R284" s="166" t="s">
        <v>14531</v>
      </c>
      <c r="S284" s="165" t="str">
        <f t="shared" ca="1" si="22"/>
        <v>BR</v>
      </c>
      <c r="T284" s="165" t="str">
        <f ca="1">IF(B284="","",IF(ISERROR(MATCH($J284,[1]SorP!$B$1:$B$6226,0)),"",INDIRECT("'SorP'!$A$"&amp;MATCH($S284&amp;$J284,[1]SorP!C:C,0))))</f>
        <v>BR-SP</v>
      </c>
      <c r="U284" s="185"/>
      <c r="V284" s="209">
        <f>IF(C284="",NA(),IF(OR(C284="Smelter not listed",C284="Smelter not yet identified"),MATCH($B284&amp;$D284,'[1]Smelter Look-up'!$J:$J,0),MATCH($B284&amp;$C284,'[1]Smelter Look-up'!$J:$J,0)))</f>
        <v>436</v>
      </c>
      <c r="X284" s="210">
        <f t="shared" si="20"/>
        <v>0</v>
      </c>
      <c r="AB284" s="211" t="str">
        <f t="shared" si="21"/>
        <v>TinFabrica Auricchio Industria e Comercio Ltda.</v>
      </c>
    </row>
    <row r="285" spans="1:28" s="210" customFormat="1" ht="63.75">
      <c r="A285" s="165" t="s">
        <v>16079</v>
      </c>
      <c r="B285" s="166" t="s">
        <v>1088</v>
      </c>
      <c r="C285" s="170" t="s">
        <v>16080</v>
      </c>
      <c r="D285" s="213"/>
      <c r="E285" s="166" t="s">
        <v>15898</v>
      </c>
      <c r="F285" s="166" t="s">
        <v>16079</v>
      </c>
      <c r="G285" s="166" t="s">
        <v>12764</v>
      </c>
      <c r="H285" s="167" t="s">
        <v>15903</v>
      </c>
      <c r="I285" s="168" t="s">
        <v>15903</v>
      </c>
      <c r="J285" s="168" t="s">
        <v>15903</v>
      </c>
      <c r="K285" s="207"/>
      <c r="L285" s="207"/>
      <c r="M285" s="207"/>
      <c r="N285" s="207"/>
      <c r="O285" s="207"/>
      <c r="P285" s="169"/>
      <c r="Q285" s="208"/>
      <c r="R285" s="166" t="s">
        <v>15903</v>
      </c>
      <c r="S285" s="165" t="str">
        <f t="shared" ca="1" si="22"/>
        <v>DE</v>
      </c>
      <c r="T285" s="165" t="str">
        <f ca="1">IF(B285="","",IF(ISERROR(MATCH($J285,[1]SorP!$B$1:$B$6226,0)),"",INDIRECT("'SorP'!$A$"&amp;MATCH($S285&amp;$J285,[1]SorP!C:C,0))))</f>
        <v/>
      </c>
      <c r="U285" s="185"/>
      <c r="V285" s="209" t="e">
        <f>IF(C285="",NA(),IF(OR(C285="Smelter not listed",C285="Smelter not yet identified"),MATCH($B285&amp;$D285,'[1]Smelter Look-up'!$J:$J,0),MATCH($B285&amp;$C285,'[1]Smelter Look-up'!$J:$J,0)))</f>
        <v>#N/A</v>
      </c>
      <c r="X285" s="210">
        <f t="shared" si="20"/>
        <v>0</v>
      </c>
      <c r="AB285" s="211" t="str">
        <f t="shared" si="21"/>
        <v>TinFeinhutte Halsbrucke GmbH</v>
      </c>
    </row>
    <row r="286" spans="1:28" s="210" customFormat="1" ht="25.5">
      <c r="A286" s="165" t="s">
        <v>738</v>
      </c>
      <c r="B286" s="166" t="s">
        <v>1088</v>
      </c>
      <c r="C286" s="170" t="s">
        <v>778</v>
      </c>
      <c r="D286" s="213"/>
      <c r="E286" s="166" t="s">
        <v>15969</v>
      </c>
      <c r="F286" s="166" t="s">
        <v>738</v>
      </c>
      <c r="G286" s="166" t="s">
        <v>12764</v>
      </c>
      <c r="H286" s="167">
        <v>0</v>
      </c>
      <c r="I286" s="168" t="s">
        <v>1690</v>
      </c>
      <c r="J286" s="168" t="s">
        <v>9079</v>
      </c>
      <c r="K286" s="207"/>
      <c r="L286" s="207"/>
      <c r="M286" s="207"/>
      <c r="N286" s="207"/>
      <c r="O286" s="207"/>
      <c r="P286" s="169"/>
      <c r="Q286" s="208"/>
      <c r="R286" s="166" t="s">
        <v>778</v>
      </c>
      <c r="S286" s="165" t="str">
        <f t="shared" ca="1" si="22"/>
        <v>PL</v>
      </c>
      <c r="T286" s="165" t="str">
        <f ca="1">IF(B286="","",IF(ISERROR(MATCH($J286,[1]SorP!$B$1:$B$6226,0)),"",INDIRECT("'SorP'!$A$"&amp;MATCH($S286&amp;$J286,[1]SorP!C:C,0))))</f>
        <v>PK-IS</v>
      </c>
      <c r="U286" s="185"/>
      <c r="V286" s="209">
        <f>IF(C286="",NA(),IF(OR(C286="Smelter not listed",C286="Smelter not yet identified"),MATCH($B286&amp;$D286,'[1]Smelter Look-up'!$J:$J,0),MATCH($B286&amp;$C286,'[1]Smelter Look-up'!$J:$J,0)))</f>
        <v>437</v>
      </c>
      <c r="X286" s="210">
        <f t="shared" si="20"/>
        <v>0</v>
      </c>
      <c r="AB286" s="211" t="str">
        <f t="shared" si="21"/>
        <v>TinFenix Metals</v>
      </c>
    </row>
    <row r="287" spans="1:28" s="210" customFormat="1" ht="102">
      <c r="A287" s="165" t="s">
        <v>13287</v>
      </c>
      <c r="B287" s="166" t="s">
        <v>1088</v>
      </c>
      <c r="C287" s="170" t="s">
        <v>13333</v>
      </c>
      <c r="D287" s="213"/>
      <c r="E287" s="166" t="s">
        <v>15921</v>
      </c>
      <c r="F287" s="166" t="s">
        <v>13287</v>
      </c>
      <c r="G287" s="166" t="s">
        <v>12764</v>
      </c>
      <c r="H287" s="167">
        <v>0</v>
      </c>
      <c r="I287" s="168" t="s">
        <v>2336</v>
      </c>
      <c r="J287" s="168" t="s">
        <v>13126</v>
      </c>
      <c r="K287" s="207"/>
      <c r="L287" s="207"/>
      <c r="M287" s="207"/>
      <c r="N287" s="207"/>
      <c r="O287" s="207"/>
      <c r="P287" s="169"/>
      <c r="Q287" s="208"/>
      <c r="R287" s="166" t="s">
        <v>13333</v>
      </c>
      <c r="S287" s="165" t="str">
        <f t="shared" ca="1" si="22"/>
        <v>CN</v>
      </c>
      <c r="T287" s="165" t="str">
        <f ca="1">IF(B287="","",IF(ISERROR(MATCH($J287,[1]SorP!$B$1:$B$6226,0)),"",INDIRECT("'SorP'!$A$"&amp;MATCH($S287&amp;$J287,[1]SorP!C:C,0))))</f>
        <v>CN-ZJ</v>
      </c>
      <c r="U287" s="185"/>
      <c r="V287" s="209">
        <f>IF(C287="",NA(),IF(OR(C287="Smelter not listed",C287="Smelter not yet identified"),MATCH($B287&amp;$D287,'[1]Smelter Look-up'!$J:$J,0),MATCH($B287&amp;$C287,'[1]Smelter Look-up'!$J:$J,0)))</f>
        <v>440</v>
      </c>
      <c r="X287" s="210">
        <f t="shared" si="20"/>
        <v>0</v>
      </c>
      <c r="AB287" s="211" t="str">
        <f t="shared" si="21"/>
        <v>TinGejiu City Fuxiang Industry and Trade Co., Ltd.</v>
      </c>
    </row>
    <row r="288" spans="1:28" s="210" customFormat="1" ht="89.25">
      <c r="A288" s="165" t="s">
        <v>741</v>
      </c>
      <c r="B288" s="166" t="s">
        <v>1088</v>
      </c>
      <c r="C288" s="170" t="s">
        <v>1377</v>
      </c>
      <c r="D288" s="213"/>
      <c r="E288" s="166" t="s">
        <v>15921</v>
      </c>
      <c r="F288" s="166" t="s">
        <v>741</v>
      </c>
      <c r="G288" s="166" t="s">
        <v>12764</v>
      </c>
      <c r="H288" s="167">
        <v>0</v>
      </c>
      <c r="I288" s="168" t="s">
        <v>2336</v>
      </c>
      <c r="J288" s="168" t="s">
        <v>13126</v>
      </c>
      <c r="K288" s="207"/>
      <c r="L288" s="207"/>
      <c r="M288" s="207"/>
      <c r="N288" s="207"/>
      <c r="O288" s="207"/>
      <c r="P288" s="169"/>
      <c r="Q288" s="208"/>
      <c r="R288" s="166" t="s">
        <v>1377</v>
      </c>
      <c r="S288" s="165" t="str">
        <f t="shared" ca="1" si="22"/>
        <v>CN</v>
      </c>
      <c r="T288" s="165" t="str">
        <f ca="1">IF(B288="","",IF(ISERROR(MATCH($J288,[1]SorP!$B$1:$B$6226,0)),"",INDIRECT("'SorP'!$A$"&amp;MATCH($S288&amp;$J288,[1]SorP!C:C,0))))</f>
        <v>CN-ZJ</v>
      </c>
      <c r="U288" s="185"/>
      <c r="V288" s="209">
        <f>IF(C288="",NA(),IF(OR(C288="Smelter not listed",C288="Smelter not yet identified"),MATCH($B288&amp;$D288,'[1]Smelter Look-up'!$J:$J,0),MATCH($B288&amp;$C288,'[1]Smelter Look-up'!$J:$J,0)))</f>
        <v>442</v>
      </c>
      <c r="X288" s="210">
        <f t="shared" si="20"/>
        <v>0</v>
      </c>
      <c r="AB288" s="211" t="str">
        <f t="shared" si="21"/>
        <v>TinGejiu Kai Meng Industry and Trade LLC</v>
      </c>
    </row>
    <row r="289" spans="1:28" s="210" customFormat="1" ht="89.25">
      <c r="A289" s="165" t="s">
        <v>739</v>
      </c>
      <c r="B289" s="166" t="s">
        <v>1088</v>
      </c>
      <c r="C289" s="170" t="s">
        <v>2053</v>
      </c>
      <c r="D289" s="213"/>
      <c r="E289" s="166" t="s">
        <v>15921</v>
      </c>
      <c r="F289" s="166" t="s">
        <v>739</v>
      </c>
      <c r="G289" s="166" t="s">
        <v>12764</v>
      </c>
      <c r="H289" s="167">
        <v>0</v>
      </c>
      <c r="I289" s="168" t="s">
        <v>2336</v>
      </c>
      <c r="J289" s="168" t="s">
        <v>13126</v>
      </c>
      <c r="K289" s="207"/>
      <c r="L289" s="207"/>
      <c r="M289" s="207"/>
      <c r="N289" s="207"/>
      <c r="O289" s="207"/>
      <c r="P289" s="169"/>
      <c r="Q289" s="208"/>
      <c r="R289" s="166" t="s">
        <v>2053</v>
      </c>
      <c r="S289" s="165" t="str">
        <f t="shared" ca="1" si="22"/>
        <v>CN</v>
      </c>
      <c r="T289" s="165" t="str">
        <f ca="1">IF(B289="","",IF(ISERROR(MATCH($J289,[1]SorP!$B$1:$B$6226,0)),"",INDIRECT("'SorP'!$A$"&amp;MATCH($S289&amp;$J289,[1]SorP!C:C,0))))</f>
        <v>CN-ZJ</v>
      </c>
      <c r="U289" s="185"/>
      <c r="V289" s="209">
        <f>IF(C289="",NA(),IF(OR(C289="Smelter not listed",C289="Smelter not yet identified"),MATCH($B289&amp;$D289,'[1]Smelter Look-up'!$J:$J,0),MATCH($B289&amp;$C289,'[1]Smelter Look-up'!$J:$J,0)))</f>
        <v>443</v>
      </c>
      <c r="X289" s="210">
        <f t="shared" si="20"/>
        <v>0</v>
      </c>
      <c r="AB289" s="211" t="str">
        <f t="shared" si="21"/>
        <v>TinGejiu Non-Ferrous Metal Processing Co., Ltd.</v>
      </c>
    </row>
    <row r="290" spans="1:28" s="210" customFormat="1" ht="51">
      <c r="A290" s="165" t="s">
        <v>16081</v>
      </c>
      <c r="B290" s="166" t="s">
        <v>1088</v>
      </c>
      <c r="C290" s="170" t="s">
        <v>16082</v>
      </c>
      <c r="D290" s="213"/>
      <c r="E290" s="166" t="s">
        <v>15921</v>
      </c>
      <c r="F290" s="166" t="s">
        <v>16081</v>
      </c>
      <c r="G290" s="166" t="s">
        <v>12764</v>
      </c>
      <c r="H290" s="167" t="s">
        <v>15903</v>
      </c>
      <c r="I290" s="168" t="s">
        <v>15903</v>
      </c>
      <c r="J290" s="168" t="s">
        <v>15903</v>
      </c>
      <c r="K290" s="207"/>
      <c r="L290" s="207"/>
      <c r="M290" s="207"/>
      <c r="N290" s="207"/>
      <c r="O290" s="207"/>
      <c r="P290" s="169"/>
      <c r="Q290" s="208"/>
      <c r="R290" s="166" t="s">
        <v>15903</v>
      </c>
      <c r="S290" s="165" t="str">
        <f t="shared" ca="1" si="22"/>
        <v>CN</v>
      </c>
      <c r="T290" s="165" t="str">
        <f ca="1">IF(B290="","",IF(ISERROR(MATCH($J290,[1]SorP!$B$1:$B$6226,0)),"",INDIRECT("'SorP'!$A$"&amp;MATCH($S290&amp;$J290,[1]SorP!C:C,0))))</f>
        <v/>
      </c>
      <c r="U290" s="185"/>
      <c r="V290" s="209" t="e">
        <f>IF(C290="",NA(),IF(OR(C290="Smelter not listed",C290="Smelter not yet identified"),MATCH($B290&amp;$D290,'[1]Smelter Look-up'!$J:$J,0),MATCH($B290&amp;$C290,'[1]Smelter Look-up'!$J:$J,0)))</f>
        <v>#N/A</v>
      </c>
      <c r="X290" s="210">
        <f t="shared" si="20"/>
        <v>0</v>
      </c>
      <c r="AB290" s="211" t="str">
        <f t="shared" si="21"/>
        <v>TinGejiu Yunxi Group Corp.</v>
      </c>
    </row>
    <row r="291" spans="1:28" s="210" customFormat="1" ht="102">
      <c r="A291" s="165" t="s">
        <v>1715</v>
      </c>
      <c r="B291" s="166" t="s">
        <v>1088</v>
      </c>
      <c r="C291" s="170" t="s">
        <v>1714</v>
      </c>
      <c r="D291" s="213"/>
      <c r="E291" s="166" t="s">
        <v>15921</v>
      </c>
      <c r="F291" s="166" t="s">
        <v>1715</v>
      </c>
      <c r="G291" s="166" t="s">
        <v>12764</v>
      </c>
      <c r="H291" s="167">
        <v>0</v>
      </c>
      <c r="I291" s="168" t="s">
        <v>2336</v>
      </c>
      <c r="J291" s="168" t="s">
        <v>13126</v>
      </c>
      <c r="K291" s="207"/>
      <c r="L291" s="207"/>
      <c r="M291" s="207"/>
      <c r="N291" s="207"/>
      <c r="O291" s="207"/>
      <c r="P291" s="169"/>
      <c r="Q291" s="208"/>
      <c r="R291" s="166" t="s">
        <v>1714</v>
      </c>
      <c r="S291" s="165" t="str">
        <f t="shared" ca="1" si="22"/>
        <v>CN</v>
      </c>
      <c r="T291" s="165" t="str">
        <f ca="1">IF(B291="","",IF(ISERROR(MATCH($J291,[1]SorP!$B$1:$B$6226,0)),"",INDIRECT("'SorP'!$A$"&amp;MATCH($S291&amp;$J291,[1]SorP!C:C,0))))</f>
        <v>CN-ZJ</v>
      </c>
      <c r="U291" s="185"/>
      <c r="V291" s="209">
        <f>IF(C291="",NA(),IF(OR(C291="Smelter not listed",C291="Smelter not yet identified"),MATCH($B291&amp;$D291,'[1]Smelter Look-up'!$J:$J,0),MATCH($B291&amp;$C291,'[1]Smelter Look-up'!$J:$J,0)))</f>
        <v>444</v>
      </c>
      <c r="X291" s="210">
        <f t="shared" si="20"/>
        <v>0</v>
      </c>
      <c r="AB291" s="211" t="str">
        <f t="shared" si="21"/>
        <v>TinGejiu Yunxin Nonferrous Electrolysis Co., Ltd.</v>
      </c>
    </row>
    <row r="292" spans="1:28" s="210" customFormat="1" ht="89.25">
      <c r="A292" s="165" t="s">
        <v>740</v>
      </c>
      <c r="B292" s="166" t="s">
        <v>1088</v>
      </c>
      <c r="C292" s="170" t="s">
        <v>1691</v>
      </c>
      <c r="D292" s="213"/>
      <c r="E292" s="166" t="s">
        <v>15921</v>
      </c>
      <c r="F292" s="166" t="s">
        <v>740</v>
      </c>
      <c r="G292" s="166" t="s">
        <v>12764</v>
      </c>
      <c r="H292" s="167">
        <v>0</v>
      </c>
      <c r="I292" s="168" t="s">
        <v>2336</v>
      </c>
      <c r="J292" s="168" t="s">
        <v>13126</v>
      </c>
      <c r="K292" s="207"/>
      <c r="L292" s="207"/>
      <c r="M292" s="207"/>
      <c r="N292" s="207"/>
      <c r="O292" s="207"/>
      <c r="P292" s="169"/>
      <c r="Q292" s="208"/>
      <c r="R292" s="166" t="s">
        <v>1691</v>
      </c>
      <c r="S292" s="165" t="str">
        <f t="shared" ca="1" si="22"/>
        <v>CN</v>
      </c>
      <c r="T292" s="165" t="str">
        <f ca="1">IF(B292="","",IF(ISERROR(MATCH($J292,[1]SorP!$B$1:$B$6226,0)),"",INDIRECT("'SorP'!$A$"&amp;MATCH($S292&amp;$J292,[1]SorP!C:C,0))))</f>
        <v>CN-ZJ</v>
      </c>
      <c r="U292" s="185"/>
      <c r="V292" s="209">
        <f>IF(C292="",NA(),IF(OR(C292="Smelter not listed",C292="Smelter not yet identified"),MATCH($B292&amp;$D292,'[1]Smelter Look-up'!$J:$J,0),MATCH($B292&amp;$C292,'[1]Smelter Look-up'!$J:$J,0)))</f>
        <v>446</v>
      </c>
      <c r="X292" s="210">
        <f t="shared" si="20"/>
        <v>0</v>
      </c>
      <c r="AB292" s="211" t="str">
        <f t="shared" si="21"/>
        <v>TinGejiu Zili Mining And Metallurgy Co., Ltd.</v>
      </c>
    </row>
    <row r="293" spans="1:28" s="210" customFormat="1" ht="102">
      <c r="A293" s="165" t="s">
        <v>15181</v>
      </c>
      <c r="B293" s="166" t="s">
        <v>1088</v>
      </c>
      <c r="C293" s="170" t="s">
        <v>15180</v>
      </c>
      <c r="D293" s="213"/>
      <c r="E293" s="166" t="s">
        <v>15895</v>
      </c>
      <c r="F293" s="166" t="s">
        <v>15181</v>
      </c>
      <c r="G293" s="166" t="s">
        <v>12764</v>
      </c>
      <c r="H293" s="167">
        <v>0</v>
      </c>
      <c r="I293" s="168" t="s">
        <v>15194</v>
      </c>
      <c r="J293" s="168" t="s">
        <v>1614</v>
      </c>
      <c r="K293" s="207"/>
      <c r="L293" s="207"/>
      <c r="M293" s="207"/>
      <c r="N293" s="207"/>
      <c r="O293" s="207"/>
      <c r="P293" s="169"/>
      <c r="Q293" s="208"/>
      <c r="R293" s="166" t="s">
        <v>15180</v>
      </c>
      <c r="S293" s="165" t="str">
        <f t="shared" ca="1" si="22"/>
        <v>AU</v>
      </c>
      <c r="T293" s="165" t="str">
        <f ca="1">IF(B293="","",IF(ISERROR(MATCH($J293,[1]SorP!$B$1:$B$6226,0)),"",INDIRECT("'SorP'!$A$"&amp;MATCH($S293&amp;$J293,[1]SorP!C:C,0))))</f>
        <v>AU-WA</v>
      </c>
      <c r="U293" s="185"/>
      <c r="V293" s="209">
        <f>IF(C293="",NA(),IF(OR(C293="Smelter not listed",C293="Smelter not yet identified"),MATCH($B293&amp;$D293,'[1]Smelter Look-up'!$J:$J,0),MATCH($B293&amp;$C293,'[1]Smelter Look-up'!$J:$J,0)))</f>
        <v>447</v>
      </c>
      <c r="X293" s="210">
        <f t="shared" si="20"/>
        <v>0</v>
      </c>
      <c r="AB293" s="211" t="str">
        <f t="shared" si="21"/>
        <v>TinGlobal Advanced Metals Greenbushes Pty Ltd.</v>
      </c>
    </row>
    <row r="294" spans="1:28" s="210" customFormat="1" ht="114.75">
      <c r="A294" s="165" t="s">
        <v>2419</v>
      </c>
      <c r="B294" s="166" t="s">
        <v>1088</v>
      </c>
      <c r="C294" s="170" t="s">
        <v>16083</v>
      </c>
      <c r="D294" s="213"/>
      <c r="E294" s="166" t="s">
        <v>15921</v>
      </c>
      <c r="F294" s="166" t="s">
        <v>2419</v>
      </c>
      <c r="G294" s="166" t="s">
        <v>12764</v>
      </c>
      <c r="H294" s="167" t="s">
        <v>15903</v>
      </c>
      <c r="I294" s="168" t="s">
        <v>15903</v>
      </c>
      <c r="J294" s="168" t="s">
        <v>15903</v>
      </c>
      <c r="K294" s="207"/>
      <c r="L294" s="207"/>
      <c r="M294" s="207"/>
      <c r="N294" s="207"/>
      <c r="O294" s="207"/>
      <c r="P294" s="169"/>
      <c r="Q294" s="208"/>
      <c r="R294" s="166" t="s">
        <v>15903</v>
      </c>
      <c r="S294" s="165" t="str">
        <f t="shared" ref="S294:S324" ca="1" si="23">IF(B294="","",IF(ISERROR(MATCH($E294,CL,0)),"Unknown",INDIRECT("'C'!$A$"&amp;MATCH($E294,CL,0)+1)))</f>
        <v>CN</v>
      </c>
      <c r="T294" s="165" t="str">
        <f ca="1">IF(B294="","",IF(ISERROR(MATCH($J294,[1]SorP!$B$1:$B$6226,0)),"",INDIRECT("'SorP'!$A$"&amp;MATCH($S294&amp;$J294,[1]SorP!C:C,0))))</f>
        <v/>
      </c>
      <c r="U294" s="185"/>
      <c r="V294" s="209" t="e">
        <f>IF(C294="",NA(),IF(OR(C294="Smelter not listed",C294="Smelter not yet identified"),MATCH($B294&amp;$D294,'[1]Smelter Look-up'!$J:$J,0),MATCH($B294&amp;$C294,'[1]Smelter Look-up'!$J:$J,0)))</f>
        <v>#N/A</v>
      </c>
      <c r="X294" s="210">
        <f t="shared" si="20"/>
        <v>0</v>
      </c>
      <c r="AB294" s="211" t="str">
        <f t="shared" si="21"/>
        <v>TinGuangdong Hanhe Non-ferrous Metal Limited Company</v>
      </c>
    </row>
    <row r="295" spans="1:28" s="210" customFormat="1" ht="102">
      <c r="A295" s="165" t="s">
        <v>16084</v>
      </c>
      <c r="B295" s="166" t="s">
        <v>1088</v>
      </c>
      <c r="C295" s="170" t="s">
        <v>16085</v>
      </c>
      <c r="D295" s="213"/>
      <c r="E295" s="166" t="s">
        <v>15921</v>
      </c>
      <c r="F295" s="166" t="s">
        <v>16084</v>
      </c>
      <c r="G295" s="166" t="s">
        <v>12764</v>
      </c>
      <c r="H295" s="167" t="s">
        <v>15903</v>
      </c>
      <c r="I295" s="168" t="s">
        <v>15903</v>
      </c>
      <c r="J295" s="168" t="s">
        <v>15903</v>
      </c>
      <c r="K295" s="207"/>
      <c r="L295" s="207"/>
      <c r="M295" s="207"/>
      <c r="N295" s="207"/>
      <c r="O295" s="207"/>
      <c r="P295" s="169"/>
      <c r="Q295" s="208"/>
      <c r="R295" s="166" t="s">
        <v>15903</v>
      </c>
      <c r="S295" s="165" t="str">
        <f t="shared" ca="1" si="23"/>
        <v>CN</v>
      </c>
      <c r="T295" s="165" t="str">
        <f ca="1">IF(B295="","",IF(ISERROR(MATCH($J295,[1]SorP!$B$1:$B$6226,0)),"",INDIRECT("'SorP'!$A$"&amp;MATCH($S295&amp;$J295,[1]SorP!C:C,0))))</f>
        <v/>
      </c>
      <c r="U295" s="185"/>
      <c r="V295" s="209" t="e">
        <f>IF(C295="",NA(),IF(OR(C295="Smelter not listed",C295="Smelter not yet identified"),MATCH($B295&amp;$D295,'[1]Smelter Look-up'!$J:$J,0),MATCH($B295&amp;$C295,'[1]Smelter Look-up'!$J:$J,0)))</f>
        <v>#N/A</v>
      </c>
      <c r="X295" s="210">
        <f t="shared" si="20"/>
        <v>0</v>
      </c>
      <c r="AB295" s="211" t="str">
        <f t="shared" si="21"/>
        <v>TinGUANGXI HUA TIN GOLD MINUTE FEE, LTD.</v>
      </c>
    </row>
    <row r="296" spans="1:28" s="210" customFormat="1" ht="76.5">
      <c r="A296" s="165" t="s">
        <v>16086</v>
      </c>
      <c r="B296" s="166" t="s">
        <v>1088</v>
      </c>
      <c r="C296" s="170" t="s">
        <v>16087</v>
      </c>
      <c r="D296" s="213"/>
      <c r="E296" s="166" t="s">
        <v>15921</v>
      </c>
      <c r="F296" s="166" t="s">
        <v>16086</v>
      </c>
      <c r="G296" s="166" t="s">
        <v>12764</v>
      </c>
      <c r="H296" s="167" t="s">
        <v>15903</v>
      </c>
      <c r="I296" s="168" t="s">
        <v>15903</v>
      </c>
      <c r="J296" s="168" t="s">
        <v>15903</v>
      </c>
      <c r="K296" s="207"/>
      <c r="L296" s="207"/>
      <c r="M296" s="207"/>
      <c r="N296" s="207"/>
      <c r="O296" s="207"/>
      <c r="P296" s="169"/>
      <c r="Q296" s="208"/>
      <c r="R296" s="166" t="s">
        <v>15903</v>
      </c>
      <c r="S296" s="165" t="str">
        <f t="shared" ca="1" si="23"/>
        <v>CN</v>
      </c>
      <c r="T296" s="165" t="str">
        <f ca="1">IF(B296="","",IF(ISERROR(MATCH($J296,[1]SorP!$B$1:$B$6226,0)),"",INDIRECT("'SorP'!$A$"&amp;MATCH($S296&amp;$J296,[1]SorP!C:C,0))))</f>
        <v/>
      </c>
      <c r="U296" s="185"/>
      <c r="V296" s="209" t="e">
        <f>IF(C296="",NA(),IF(OR(C296="Smelter not listed",C296="Smelter not yet identified"),MATCH($B296&amp;$D296,'[1]Smelter Look-up'!$J:$J,0),MATCH($B296&amp;$C296,'[1]Smelter Look-up'!$J:$J,0)))</f>
        <v>#N/A</v>
      </c>
      <c r="X296" s="210">
        <f t="shared" si="20"/>
        <v>0</v>
      </c>
      <c r="AB296" s="211" t="str">
        <f t="shared" si="21"/>
        <v>TinGuangxi Nonferrous Metals Group</v>
      </c>
    </row>
    <row r="297" spans="1:28" s="210" customFormat="1" ht="102">
      <c r="A297" s="165" t="s">
        <v>16088</v>
      </c>
      <c r="B297" s="166" t="s">
        <v>1088</v>
      </c>
      <c r="C297" s="170" t="s">
        <v>16089</v>
      </c>
      <c r="D297" s="213"/>
      <c r="E297" s="166" t="s">
        <v>15921</v>
      </c>
      <c r="F297" s="166" t="s">
        <v>16088</v>
      </c>
      <c r="G297" s="166" t="s">
        <v>12764</v>
      </c>
      <c r="H297" s="167" t="s">
        <v>15903</v>
      </c>
      <c r="I297" s="168" t="s">
        <v>15903</v>
      </c>
      <c r="J297" s="168" t="s">
        <v>15903</v>
      </c>
      <c r="K297" s="207"/>
      <c r="L297" s="207"/>
      <c r="M297" s="207"/>
      <c r="N297" s="207"/>
      <c r="O297" s="207"/>
      <c r="P297" s="169"/>
      <c r="Q297" s="208"/>
      <c r="R297" s="166" t="s">
        <v>15903</v>
      </c>
      <c r="S297" s="165" t="str">
        <f t="shared" ca="1" si="23"/>
        <v>CN</v>
      </c>
      <c r="T297" s="165" t="str">
        <f ca="1">IF(B297="","",IF(ISERROR(MATCH($J297,[1]SorP!$B$1:$B$6226,0)),"",INDIRECT("'SorP'!$A$"&amp;MATCH($S297&amp;$J297,[1]SorP!C:C,0))))</f>
        <v/>
      </c>
      <c r="U297" s="185"/>
      <c r="V297" s="209" t="e">
        <f>IF(C297="",NA(),IF(OR(C297="Smelter not listed",C297="Smelter not yet identified"),MATCH($B297&amp;$D297,'[1]Smelter Look-up'!$J:$J,0),MATCH($B297&amp;$C297,'[1]Smelter Look-up'!$J:$J,0)))</f>
        <v>#N/A</v>
      </c>
      <c r="X297" s="210">
        <f t="shared" si="20"/>
        <v>0</v>
      </c>
      <c r="AB297" s="211" t="str">
        <f t="shared" si="21"/>
        <v>TinGuangxi Zhongshan Jin Yi Smelting Co., Ltd.</v>
      </c>
    </row>
    <row r="298" spans="1:28" s="210" customFormat="1" ht="76.5">
      <c r="A298" s="165" t="s">
        <v>16090</v>
      </c>
      <c r="B298" s="166" t="s">
        <v>1088</v>
      </c>
      <c r="C298" s="170" t="s">
        <v>16091</v>
      </c>
      <c r="D298" s="213"/>
      <c r="E298" s="166" t="s">
        <v>15921</v>
      </c>
      <c r="F298" s="166" t="s">
        <v>16090</v>
      </c>
      <c r="G298" s="166" t="s">
        <v>12764</v>
      </c>
      <c r="H298" s="167" t="s">
        <v>15903</v>
      </c>
      <c r="I298" s="168" t="s">
        <v>15903</v>
      </c>
      <c r="J298" s="168" t="s">
        <v>15903</v>
      </c>
      <c r="K298" s="207"/>
      <c r="L298" s="207"/>
      <c r="M298" s="207"/>
      <c r="N298" s="207"/>
      <c r="O298" s="207"/>
      <c r="P298" s="169"/>
      <c r="Q298" s="208"/>
      <c r="R298" s="166" t="s">
        <v>15903</v>
      </c>
      <c r="S298" s="165" t="str">
        <f t="shared" ca="1" si="23"/>
        <v>CN</v>
      </c>
      <c r="T298" s="165" t="str">
        <f ca="1">IF(B298="","",IF(ISERROR(MATCH($J298,[1]SorP!$B$1:$B$6226,0)),"",INDIRECT("'SorP'!$A$"&amp;MATCH($S298&amp;$J298,[1]SorP!C:C,0))))</f>
        <v/>
      </c>
      <c r="U298" s="185"/>
      <c r="V298" s="209" t="e">
        <f>IF(C298="",NA(),IF(OR(C298="Smelter not listed",C298="Smelter not yet identified"),MATCH($B298&amp;$D298,'[1]Smelter Look-up'!$J:$J,0),MATCH($B298&amp;$C298,'[1]Smelter Look-up'!$J:$J,0)))</f>
        <v>#N/A</v>
      </c>
      <c r="X298" s="210">
        <f t="shared" si="20"/>
        <v>0</v>
      </c>
      <c r="AB298" s="211" t="str">
        <f t="shared" si="21"/>
        <v>TinHezhou Jinwei Tin Co., Ltd.</v>
      </c>
    </row>
    <row r="299" spans="1:28" s="210" customFormat="1" ht="76.5">
      <c r="A299" s="165" t="s">
        <v>16092</v>
      </c>
      <c r="B299" s="166" t="s">
        <v>1088</v>
      </c>
      <c r="C299" s="170" t="s">
        <v>16093</v>
      </c>
      <c r="D299" s="213"/>
      <c r="E299" s="166" t="s">
        <v>15921</v>
      </c>
      <c r="F299" s="166" t="s">
        <v>16092</v>
      </c>
      <c r="G299" s="166" t="s">
        <v>12764</v>
      </c>
      <c r="H299" s="167" t="s">
        <v>15903</v>
      </c>
      <c r="I299" s="168" t="s">
        <v>15903</v>
      </c>
      <c r="J299" s="168" t="s">
        <v>15903</v>
      </c>
      <c r="K299" s="207"/>
      <c r="L299" s="207"/>
      <c r="M299" s="207"/>
      <c r="N299" s="207"/>
      <c r="O299" s="207"/>
      <c r="P299" s="169"/>
      <c r="Q299" s="208"/>
      <c r="R299" s="166" t="s">
        <v>15903</v>
      </c>
      <c r="S299" s="165" t="str">
        <f t="shared" ca="1" si="23"/>
        <v>CN</v>
      </c>
      <c r="T299" s="165" t="str">
        <f ca="1">IF(B299="","",IF(ISERROR(MATCH($J299,[1]SorP!$B$1:$B$6226,0)),"",INDIRECT("'SorP'!$A$"&amp;MATCH($S299&amp;$J299,[1]SorP!C:C,0))))</f>
        <v/>
      </c>
      <c r="U299" s="185"/>
      <c r="V299" s="209" t="e">
        <f>IF(C299="",NA(),IF(OR(C299="Smelter not listed",C299="Smelter not yet identified"),MATCH($B299&amp;$D299,'[1]Smelter Look-up'!$J:$J,0),MATCH($B299&amp;$C299,'[1]Smelter Look-up'!$J:$J,0)))</f>
        <v>#N/A</v>
      </c>
      <c r="X299" s="210">
        <f t="shared" si="20"/>
        <v>0</v>
      </c>
      <c r="AB299" s="211" t="str">
        <f t="shared" si="21"/>
        <v>TinHongqiao Metals (Kunshan) Co., Ltd.</v>
      </c>
    </row>
    <row r="300" spans="1:28" s="210" customFormat="1" ht="76.5">
      <c r="A300" s="165" t="s">
        <v>16094</v>
      </c>
      <c r="B300" s="166" t="s">
        <v>1088</v>
      </c>
      <c r="C300" s="170" t="s">
        <v>16095</v>
      </c>
      <c r="D300" s="213"/>
      <c r="E300" s="166" t="s">
        <v>15921</v>
      </c>
      <c r="F300" s="166" t="s">
        <v>16094</v>
      </c>
      <c r="G300" s="166" t="s">
        <v>12764</v>
      </c>
      <c r="H300" s="167">
        <v>0</v>
      </c>
      <c r="I300" s="168" t="s">
        <v>1692</v>
      </c>
      <c r="J300" s="168" t="s">
        <v>13117</v>
      </c>
      <c r="K300" s="207"/>
      <c r="L300" s="207"/>
      <c r="M300" s="207"/>
      <c r="N300" s="207"/>
      <c r="O300" s="207"/>
      <c r="P300" s="169"/>
      <c r="Q300" s="208"/>
      <c r="R300" s="166" t="s">
        <v>16095</v>
      </c>
      <c r="S300" s="165" t="str">
        <f t="shared" ca="1" si="23"/>
        <v>CN</v>
      </c>
      <c r="T300" s="165" t="str">
        <f ca="1">IF(B300="","",IF(ISERROR(MATCH($J300,[1]SorP!$B$1:$B$6226,0)),"",INDIRECT("'SorP'!$A$"&amp;MATCH($S300&amp;$J300,[1]SorP!C:C,0))))</f>
        <v>CN-LN</v>
      </c>
      <c r="U300" s="185"/>
      <c r="V300" s="209">
        <f>IF(C300="",NA(),IF(OR(C300="Smelter not listed",C300="Smelter not yet identified"),MATCH($B300&amp;$D300,'[1]Smelter Look-up'!$J:$J,0),MATCH($B300&amp;$C300,'[1]Smelter Look-up'!$J:$J,0)))</f>
        <v>453</v>
      </c>
      <c r="X300" s="210">
        <f t="shared" si="20"/>
        <v>0</v>
      </c>
      <c r="AB300" s="211" t="str">
        <f t="shared" si="21"/>
        <v>TinHuiChang Hill Tin Industry Co., Ltd.</v>
      </c>
    </row>
    <row r="301" spans="1:28" s="210" customFormat="1" ht="102">
      <c r="A301" s="165" t="s">
        <v>16096</v>
      </c>
      <c r="B301" s="166" t="s">
        <v>1088</v>
      </c>
      <c r="C301" s="170" t="s">
        <v>16097</v>
      </c>
      <c r="D301" s="213"/>
      <c r="E301" s="166" t="s">
        <v>15956</v>
      </c>
      <c r="F301" s="166" t="s">
        <v>16096</v>
      </c>
      <c r="G301" s="166" t="s">
        <v>12764</v>
      </c>
      <c r="H301" s="167" t="s">
        <v>15903</v>
      </c>
      <c r="I301" s="168" t="s">
        <v>15903</v>
      </c>
      <c r="J301" s="168" t="s">
        <v>15903</v>
      </c>
      <c r="K301" s="207"/>
      <c r="L301" s="207"/>
      <c r="M301" s="207"/>
      <c r="N301" s="207"/>
      <c r="O301" s="207"/>
      <c r="P301" s="169"/>
      <c r="Q301" s="208"/>
      <c r="R301" s="166" t="s">
        <v>15903</v>
      </c>
      <c r="S301" s="165" t="str">
        <f t="shared" ca="1" si="23"/>
        <v>BE</v>
      </c>
      <c r="T301" s="165" t="str">
        <f ca="1">IF(B301="","",IF(ISERROR(MATCH($J301,[1]SorP!$B$1:$B$6226,0)),"",INDIRECT("'SorP'!$A$"&amp;MATCH($S301&amp;$J301,[1]SorP!C:C,0))))</f>
        <v/>
      </c>
      <c r="U301" s="185"/>
      <c r="V301" s="209" t="e">
        <f>IF(C301="",NA(),IF(OR(C301="Smelter not listed",C301="Smelter not yet identified"),MATCH($B301&amp;$D301,'[1]Smelter Look-up'!$J:$J,0),MATCH($B301&amp;$C301,'[1]Smelter Look-up'!$J:$J,0)))</f>
        <v>#N/A</v>
      </c>
      <c r="X301" s="210">
        <f t="shared" si="20"/>
        <v>0</v>
      </c>
      <c r="AB301" s="211" t="str">
        <f t="shared" si="21"/>
        <v>TinJean Goldschmidt International (JGI Hydrometal)</v>
      </c>
    </row>
    <row r="302" spans="1:28" s="210" customFormat="1" ht="127.5">
      <c r="A302" s="165" t="s">
        <v>16098</v>
      </c>
      <c r="B302" s="166" t="s">
        <v>1088</v>
      </c>
      <c r="C302" s="170" t="s">
        <v>16099</v>
      </c>
      <c r="D302" s="213"/>
      <c r="E302" s="166" t="s">
        <v>15921</v>
      </c>
      <c r="F302" s="166" t="s">
        <v>16098</v>
      </c>
      <c r="G302" s="166" t="s">
        <v>12764</v>
      </c>
      <c r="H302" s="167" t="s">
        <v>15903</v>
      </c>
      <c r="I302" s="168" t="s">
        <v>15903</v>
      </c>
      <c r="J302" s="168" t="s">
        <v>15903</v>
      </c>
      <c r="K302" s="207"/>
      <c r="L302" s="207"/>
      <c r="M302" s="207"/>
      <c r="N302" s="207"/>
      <c r="O302" s="207"/>
      <c r="P302" s="169"/>
      <c r="Q302" s="208"/>
      <c r="R302" s="166" t="s">
        <v>15903</v>
      </c>
      <c r="S302" s="165" t="str">
        <f t="shared" ca="1" si="23"/>
        <v>CN</v>
      </c>
      <c r="T302" s="165" t="str">
        <f ca="1">IF(B302="","",IF(ISERROR(MATCH($J302,[1]SorP!$B$1:$B$6226,0)),"",INDIRECT("'SorP'!$A$"&amp;MATCH($S302&amp;$J302,[1]SorP!C:C,0))))</f>
        <v/>
      </c>
      <c r="U302" s="185"/>
      <c r="V302" s="209" t="e">
        <f>IF(C302="",NA(),IF(OR(C302="Smelter not listed",C302="Smelter not yet identified"),MATCH($B302&amp;$D302,'[1]Smelter Look-up'!$J:$J,0),MATCH($B302&amp;$C302,'[1]Smelter Look-up'!$J:$J,0)))</f>
        <v>#N/A</v>
      </c>
      <c r="X302" s="210">
        <f t="shared" si="20"/>
        <v>0</v>
      </c>
      <c r="AB302" s="211" t="str">
        <f t="shared" si="21"/>
        <v>TinJiang Xi Jia Wang Technology Tin Products Environmental Ltd.</v>
      </c>
    </row>
    <row r="303" spans="1:28" s="210" customFormat="1" ht="76.5">
      <c r="A303" s="165" t="s">
        <v>1705</v>
      </c>
      <c r="B303" s="166" t="s">
        <v>1088</v>
      </c>
      <c r="C303" s="170" t="s">
        <v>12706</v>
      </c>
      <c r="D303" s="213"/>
      <c r="E303" s="166" t="s">
        <v>15921</v>
      </c>
      <c r="F303" s="166" t="s">
        <v>1705</v>
      </c>
      <c r="G303" s="166" t="s">
        <v>12764</v>
      </c>
      <c r="H303" s="167">
        <v>0</v>
      </c>
      <c r="I303" s="168" t="s">
        <v>1692</v>
      </c>
      <c r="J303" s="168" t="s">
        <v>13117</v>
      </c>
      <c r="K303" s="207"/>
      <c r="L303" s="207"/>
      <c r="M303" s="207"/>
      <c r="N303" s="207"/>
      <c r="O303" s="207"/>
      <c r="P303" s="169"/>
      <c r="Q303" s="208"/>
      <c r="R303" s="166" t="s">
        <v>12706</v>
      </c>
      <c r="S303" s="165" t="str">
        <f t="shared" ca="1" si="23"/>
        <v>CN</v>
      </c>
      <c r="T303" s="165" t="str">
        <f ca="1">IF(B303="","",IF(ISERROR(MATCH($J303,[1]SorP!$B$1:$B$6226,0)),"",INDIRECT("'SorP'!$A$"&amp;MATCH($S303&amp;$J303,[1]SorP!C:C,0))))</f>
        <v>CN-LN</v>
      </c>
      <c r="U303" s="185"/>
      <c r="V303" s="209">
        <f>IF(C303="",NA(),IF(OR(C303="Smelter not listed",C303="Smelter not yet identified"),MATCH($B303&amp;$D303,'[1]Smelter Look-up'!$J:$J,0),MATCH($B303&amp;$C303,'[1]Smelter Look-up'!$J:$J,0)))</f>
        <v>458</v>
      </c>
      <c r="X303" s="210">
        <f t="shared" si="20"/>
        <v>0</v>
      </c>
      <c r="AB303" s="211" t="str">
        <f t="shared" si="21"/>
        <v>TinJiangxi New Nanshan Technology Ltd.</v>
      </c>
    </row>
    <row r="304" spans="1:28" s="210" customFormat="1" ht="89.25">
      <c r="A304" s="165" t="s">
        <v>16100</v>
      </c>
      <c r="B304" s="166" t="s">
        <v>1088</v>
      </c>
      <c r="C304" s="170" t="s">
        <v>142</v>
      </c>
      <c r="D304" s="213"/>
      <c r="E304" s="166" t="s">
        <v>15921</v>
      </c>
      <c r="F304" s="166" t="s">
        <v>16100</v>
      </c>
      <c r="G304" s="166" t="s">
        <v>12764</v>
      </c>
      <c r="H304" s="167" t="s">
        <v>15903</v>
      </c>
      <c r="I304" s="168" t="s">
        <v>15903</v>
      </c>
      <c r="J304" s="168" t="s">
        <v>15903</v>
      </c>
      <c r="K304" s="207"/>
      <c r="L304" s="207"/>
      <c r="M304" s="207"/>
      <c r="N304" s="207"/>
      <c r="O304" s="207"/>
      <c r="P304" s="169"/>
      <c r="Q304" s="208"/>
      <c r="R304" s="166" t="s">
        <v>15903</v>
      </c>
      <c r="S304" s="165" t="str">
        <f t="shared" ca="1" si="23"/>
        <v>CN</v>
      </c>
      <c r="T304" s="165" t="str">
        <f ca="1">IF(B304="","",IF(ISERROR(MATCH($J304,[1]SorP!$B$1:$B$6226,0)),"",INDIRECT("'SorP'!$A$"&amp;MATCH($S304&amp;$J304,[1]SorP!C:C,0))))</f>
        <v/>
      </c>
      <c r="U304" s="185"/>
      <c r="V304" s="209" t="e">
        <f>IF(C304="",NA(),IF(OR(C304="Smelter not listed",C304="Smelter not yet identified"),MATCH($B304&amp;$D304,'[1]Smelter Look-up'!$J:$J,0),MATCH($B304&amp;$C304,'[1]Smelter Look-up'!$J:$J,0)))</f>
        <v>#N/A</v>
      </c>
      <c r="X304" s="210">
        <f t="shared" si="20"/>
        <v>0</v>
      </c>
      <c r="AB304" s="211" t="str">
        <f t="shared" si="21"/>
        <v>TinJiangxi Yaosheng Tungsten Co., Ltd.</v>
      </c>
    </row>
    <row r="305" spans="1:28" s="210" customFormat="1" ht="25.5">
      <c r="A305" s="165" t="s">
        <v>16101</v>
      </c>
      <c r="B305" s="166" t="s">
        <v>1088</v>
      </c>
      <c r="C305" s="170" t="s">
        <v>16102</v>
      </c>
      <c r="D305" s="213"/>
      <c r="E305" s="166" t="s">
        <v>15921</v>
      </c>
      <c r="F305" s="166" t="s">
        <v>16101</v>
      </c>
      <c r="G305" s="166" t="s">
        <v>12764</v>
      </c>
      <c r="H305" s="167" t="s">
        <v>15903</v>
      </c>
      <c r="I305" s="168" t="s">
        <v>15903</v>
      </c>
      <c r="J305" s="168" t="s">
        <v>15903</v>
      </c>
      <c r="K305" s="207"/>
      <c r="L305" s="207"/>
      <c r="M305" s="207"/>
      <c r="N305" s="207"/>
      <c r="O305" s="207"/>
      <c r="P305" s="169"/>
      <c r="Q305" s="208"/>
      <c r="R305" s="166" t="s">
        <v>15903</v>
      </c>
      <c r="S305" s="165" t="str">
        <f t="shared" ca="1" si="23"/>
        <v>CN</v>
      </c>
      <c r="T305" s="165" t="str">
        <f ca="1">IF(B305="","",IF(ISERROR(MATCH($J305,[1]SorP!$B$1:$B$6226,0)),"",INDIRECT("'SorP'!$A$"&amp;MATCH($S305&amp;$J305,[1]SorP!C:C,0))))</f>
        <v/>
      </c>
      <c r="U305" s="185"/>
      <c r="V305" s="209" t="e">
        <f>IF(C305="",NA(),IF(OR(C305="Smelter not listed",C305="Smelter not yet identified"),MATCH($B305&amp;$D305,'[1]Smelter Look-up'!$J:$J,0),MATCH($B305&amp;$C305,'[1]Smelter Look-up'!$J:$J,0)))</f>
        <v>#N/A</v>
      </c>
      <c r="X305" s="210">
        <f t="shared" si="20"/>
        <v>0</v>
      </c>
      <c r="AB305" s="211" t="str">
        <f t="shared" si="21"/>
        <v>TinLIAN JING</v>
      </c>
    </row>
    <row r="306" spans="1:28" s="210" customFormat="1" ht="165.75">
      <c r="A306" s="165" t="s">
        <v>15183</v>
      </c>
      <c r="B306" s="166" t="s">
        <v>1088</v>
      </c>
      <c r="C306" s="170" t="s">
        <v>15182</v>
      </c>
      <c r="D306" s="213"/>
      <c r="E306" s="166" t="s">
        <v>15921</v>
      </c>
      <c r="F306" s="166" t="s">
        <v>15183</v>
      </c>
      <c r="G306" s="166" t="s">
        <v>12764</v>
      </c>
      <c r="H306" s="167">
        <v>0</v>
      </c>
      <c r="I306" s="168" t="s">
        <v>14878</v>
      </c>
      <c r="J306" s="168" t="s">
        <v>13117</v>
      </c>
      <c r="K306" s="207"/>
      <c r="L306" s="207"/>
      <c r="M306" s="207"/>
      <c r="N306" s="207"/>
      <c r="O306" s="207"/>
      <c r="P306" s="169"/>
      <c r="Q306" s="208"/>
      <c r="R306" s="166" t="s">
        <v>15182</v>
      </c>
      <c r="S306" s="165" t="str">
        <f t="shared" ca="1" si="23"/>
        <v>CN</v>
      </c>
      <c r="T306" s="165" t="str">
        <f ca="1">IF(B306="","",IF(ISERROR(MATCH($J306,[1]SorP!$B$1:$B$6226,0)),"",INDIRECT("'SorP'!$A$"&amp;MATCH($S306&amp;$J306,[1]SorP!C:C,0))))</f>
        <v>CN-LN</v>
      </c>
      <c r="U306" s="185"/>
      <c r="V306" s="209">
        <f>IF(C306="",NA(),IF(OR(C306="Smelter not listed",C306="Smelter not yet identified"),MATCH($B306&amp;$D306,'[1]Smelter Look-up'!$J:$J,0),MATCH($B306&amp;$C306,'[1]Smelter Look-up'!$J:$J,0)))</f>
        <v>464</v>
      </c>
      <c r="X306" s="210">
        <f t="shared" si="20"/>
        <v>0</v>
      </c>
      <c r="AB306" s="211" t="str">
        <f t="shared" si="21"/>
        <v>TinLongnan Chuangyue Environmental Protection Technology Development Co., Ltd</v>
      </c>
    </row>
    <row r="307" spans="1:28" s="210" customFormat="1" ht="38.25">
      <c r="A307" s="165" t="s">
        <v>13348</v>
      </c>
      <c r="B307" s="166" t="s">
        <v>1088</v>
      </c>
      <c r="C307" s="170" t="s">
        <v>13334</v>
      </c>
      <c r="D307" s="213"/>
      <c r="E307" s="166" t="s">
        <v>15924</v>
      </c>
      <c r="F307" s="166" t="s">
        <v>13348</v>
      </c>
      <c r="G307" s="166" t="s">
        <v>12764</v>
      </c>
      <c r="H307" s="167">
        <v>0</v>
      </c>
      <c r="I307" s="168" t="s">
        <v>13359</v>
      </c>
      <c r="J307" s="168" t="s">
        <v>9642</v>
      </c>
      <c r="K307" s="207"/>
      <c r="L307" s="207"/>
      <c r="M307" s="207"/>
      <c r="N307" s="207"/>
      <c r="O307" s="207"/>
      <c r="P307" s="169"/>
      <c r="Q307" s="208"/>
      <c r="R307" s="166" t="s">
        <v>13334</v>
      </c>
      <c r="S307" s="165" t="str">
        <f t="shared" ca="1" si="23"/>
        <v>RW</v>
      </c>
      <c r="T307" s="165" t="str">
        <f ca="1">IF(B307="","",IF(ISERROR(MATCH($J307,[1]SorP!$B$1:$B$6226,0)),"",INDIRECT("'SorP'!$A$"&amp;MATCH($S307&amp;$J307,[1]SorP!C:C,0))))</f>
        <v>RU-KO</v>
      </c>
      <c r="U307" s="185"/>
      <c r="V307" s="209">
        <f>IF(C307="",NA(),IF(OR(C307="Smelter not listed",C307="Smelter not yet identified"),MATCH($B307&amp;$D307,'[1]Smelter Look-up'!$J:$J,0),MATCH($B307&amp;$C307,'[1]Smelter Look-up'!$J:$J,0)))</f>
        <v>465</v>
      </c>
      <c r="X307" s="210">
        <f t="shared" si="20"/>
        <v>0</v>
      </c>
      <c r="AB307" s="211" t="str">
        <f t="shared" si="21"/>
        <v>TinLuna Smelter, Ltd.</v>
      </c>
    </row>
    <row r="308" spans="1:28" s="210" customFormat="1" ht="89.25">
      <c r="A308" s="165" t="s">
        <v>16103</v>
      </c>
      <c r="B308" s="166" t="s">
        <v>1088</v>
      </c>
      <c r="C308" s="170" t="s">
        <v>16104</v>
      </c>
      <c r="D308" s="213"/>
      <c r="E308" s="166" t="s">
        <v>15921</v>
      </c>
      <c r="F308" s="166" t="s">
        <v>16103</v>
      </c>
      <c r="G308" s="166" t="s">
        <v>12764</v>
      </c>
      <c r="H308" s="167" t="s">
        <v>15903</v>
      </c>
      <c r="I308" s="168" t="s">
        <v>15903</v>
      </c>
      <c r="J308" s="168" t="s">
        <v>15903</v>
      </c>
      <c r="K308" s="207"/>
      <c r="L308" s="207"/>
      <c r="M308" s="207"/>
      <c r="N308" s="207"/>
      <c r="O308" s="207"/>
      <c r="P308" s="169"/>
      <c r="Q308" s="208"/>
      <c r="R308" s="166" t="s">
        <v>15903</v>
      </c>
      <c r="S308" s="165" t="str">
        <f t="shared" ca="1" si="23"/>
        <v>CN</v>
      </c>
      <c r="T308" s="165" t="str">
        <f ca="1">IF(B308="","",IF(ISERROR(MATCH($J308,[1]SorP!$B$1:$B$6226,0)),"",INDIRECT("'SorP'!$A$"&amp;MATCH($S308&amp;$J308,[1]SorP!C:C,0))))</f>
        <v/>
      </c>
      <c r="U308" s="185"/>
      <c r="V308" s="209" t="e">
        <f>IF(C308="",NA(),IF(OR(C308="Smelter not listed",C308="Smelter not yet identified"),MATCH($B308&amp;$D308,'[1]Smelter Look-up'!$J:$J,0),MATCH($B308&amp;$C308,'[1]Smelter Look-up'!$J:$J,0)))</f>
        <v>#N/A</v>
      </c>
      <c r="X308" s="210">
        <f t="shared" si="20"/>
        <v>0</v>
      </c>
      <c r="AB308" s="211" t="str">
        <f t="shared" si="21"/>
        <v>TinMa An Shan Shu Guang Smelter Corp.</v>
      </c>
    </row>
    <row r="309" spans="1:28" s="210" customFormat="1" ht="76.5">
      <c r="A309" s="165" t="s">
        <v>15185</v>
      </c>
      <c r="B309" s="166" t="s">
        <v>1088</v>
      </c>
      <c r="C309" s="170" t="s">
        <v>15184</v>
      </c>
      <c r="D309" s="213"/>
      <c r="E309" s="166" t="s">
        <v>15921</v>
      </c>
      <c r="F309" s="166" t="s">
        <v>15185</v>
      </c>
      <c r="G309" s="166" t="s">
        <v>12764</v>
      </c>
      <c r="H309" s="167">
        <v>0</v>
      </c>
      <c r="I309" s="168" t="s">
        <v>15196</v>
      </c>
      <c r="J309" s="168" t="s">
        <v>13115</v>
      </c>
      <c r="K309" s="207"/>
      <c r="L309" s="207"/>
      <c r="M309" s="207"/>
      <c r="N309" s="207"/>
      <c r="O309" s="207"/>
      <c r="P309" s="169"/>
      <c r="Q309" s="208"/>
      <c r="R309" s="166" t="s">
        <v>15184</v>
      </c>
      <c r="S309" s="165" t="str">
        <f t="shared" ca="1" si="23"/>
        <v>CN</v>
      </c>
      <c r="T309" s="165" t="str">
        <f ca="1">IF(B309="","",IF(ISERROR(MATCH($J309,[1]SorP!$B$1:$B$6226,0)),"",INDIRECT("'SorP'!$A$"&amp;MATCH($S309&amp;$J309,[1]SorP!C:C,0))))</f>
        <v>CN-FJ</v>
      </c>
      <c r="U309" s="185"/>
      <c r="V309" s="209">
        <f>IF(C309="",NA(),IF(OR(C309="Smelter not listed",C309="Smelter not yet identified"),MATCH($B309&amp;$D309,'[1]Smelter Look-up'!$J:$J,0),MATCH($B309&amp;$C309,'[1]Smelter Look-up'!$J:$J,0)))</f>
        <v>466</v>
      </c>
      <c r="X309" s="210">
        <f t="shared" si="20"/>
        <v>0</v>
      </c>
      <c r="AB309" s="211" t="str">
        <f t="shared" si="21"/>
        <v>TinMa'anshan Weitai Tin Co., Ltd.</v>
      </c>
    </row>
    <row r="310" spans="1:28" s="210" customFormat="1" ht="76.5">
      <c r="A310" s="165" t="s">
        <v>131</v>
      </c>
      <c r="B310" s="166" t="s">
        <v>1088</v>
      </c>
      <c r="C310" s="170" t="s">
        <v>2074</v>
      </c>
      <c r="D310" s="213"/>
      <c r="E310" s="166" t="s">
        <v>15907</v>
      </c>
      <c r="F310" s="166" t="s">
        <v>131</v>
      </c>
      <c r="G310" s="166" t="s">
        <v>12764</v>
      </c>
      <c r="H310" s="167">
        <v>0</v>
      </c>
      <c r="I310" s="168" t="s">
        <v>1644</v>
      </c>
      <c r="J310" s="168" t="s">
        <v>1503</v>
      </c>
      <c r="K310" s="207"/>
      <c r="L310" s="207"/>
      <c r="M310" s="207"/>
      <c r="N310" s="207"/>
      <c r="O310" s="207"/>
      <c r="P310" s="169"/>
      <c r="Q310" s="208"/>
      <c r="R310" s="166" t="s">
        <v>2074</v>
      </c>
      <c r="S310" s="165" t="str">
        <f t="shared" ca="1" si="23"/>
        <v>BR</v>
      </c>
      <c r="T310" s="165" t="str">
        <f ca="1">IF(B310="","",IF(ISERROR(MATCH($J310,[1]SorP!$B$1:$B$6226,0)),"",INDIRECT("'SorP'!$A$"&amp;MATCH($S310&amp;$J310,[1]SorP!C:C,0))))</f>
        <v>BR-MG</v>
      </c>
      <c r="U310" s="185"/>
      <c r="V310" s="209">
        <f>IF(C310="",NA(),IF(OR(C310="Smelter not listed",C310="Smelter not yet identified"),MATCH($B310&amp;$D310,'[1]Smelter Look-up'!$J:$J,0),MATCH($B310&amp;$C310,'[1]Smelter Look-up'!$J:$J,0)))</f>
        <v>467</v>
      </c>
      <c r="X310" s="210">
        <f t="shared" si="20"/>
        <v>0</v>
      </c>
      <c r="AB310" s="211" t="str">
        <f t="shared" si="21"/>
        <v>TinMagnu's Minerais Metais e Ligas Ltda.</v>
      </c>
    </row>
    <row r="311" spans="1:28" s="210" customFormat="1" ht="89.25">
      <c r="A311" s="165" t="s">
        <v>16105</v>
      </c>
      <c r="B311" s="166" t="s">
        <v>1088</v>
      </c>
      <c r="C311" s="170" t="s">
        <v>16106</v>
      </c>
      <c r="D311" s="213"/>
      <c r="E311" s="166" t="s">
        <v>15984</v>
      </c>
      <c r="F311" s="166" t="s">
        <v>16105</v>
      </c>
      <c r="G311" s="166" t="s">
        <v>12764</v>
      </c>
      <c r="H311" s="167">
        <v>0</v>
      </c>
      <c r="I311" s="168" t="s">
        <v>16107</v>
      </c>
      <c r="J311" s="168" t="s">
        <v>8321</v>
      </c>
      <c r="K311" s="207"/>
      <c r="L311" s="207"/>
      <c r="M311" s="207"/>
      <c r="N311" s="207"/>
      <c r="O311" s="207"/>
      <c r="P311" s="169"/>
      <c r="Q311" s="208"/>
      <c r="R311" s="166" t="s">
        <v>16106</v>
      </c>
      <c r="S311" s="165" t="str">
        <f t="shared" ca="1" si="23"/>
        <v>MY</v>
      </c>
      <c r="T311" s="165" t="str">
        <f ca="1">IF(B311="","",IF(ISERROR(MATCH($J311,[1]SorP!$B$1:$B$6226,0)),"",INDIRECT("'SorP'!$A$"&amp;MATCH($S311&amp;$J311,[1]SorP!C:C,0))))</f>
        <v>MX-QUE</v>
      </c>
      <c r="U311" s="185"/>
      <c r="V311" s="209">
        <f>IF(C311="",NA(),IF(OR(C311="Smelter not listed",C311="Smelter not yet identified"),MATCH($B311&amp;$D311,'[1]Smelter Look-up'!$J:$J,0),MATCH($B311&amp;$C311,'[1]Smelter Look-up'!$J:$J,0)))</f>
        <v>468</v>
      </c>
      <c r="X311" s="210">
        <f t="shared" si="20"/>
        <v>0</v>
      </c>
      <c r="AB311" s="211" t="str">
        <f t="shared" si="21"/>
        <v>TinMalaysia Smelting Corporation (MSC)</v>
      </c>
    </row>
    <row r="312" spans="1:28" s="210" customFormat="1" ht="114.75">
      <c r="A312" s="165" t="s">
        <v>15187</v>
      </c>
      <c r="B312" s="166" t="s">
        <v>1088</v>
      </c>
      <c r="C312" s="170" t="s">
        <v>15186</v>
      </c>
      <c r="D312" s="213"/>
      <c r="E312" s="166" t="s">
        <v>15984</v>
      </c>
      <c r="F312" s="166" t="s">
        <v>15187</v>
      </c>
      <c r="G312" s="166" t="s">
        <v>12764</v>
      </c>
      <c r="H312" s="167">
        <v>0</v>
      </c>
      <c r="I312" s="168" t="s">
        <v>15197</v>
      </c>
      <c r="J312" s="168" t="s">
        <v>8327</v>
      </c>
      <c r="K312" s="207"/>
      <c r="L312" s="207"/>
      <c r="M312" s="207"/>
      <c r="N312" s="207"/>
      <c r="O312" s="207"/>
      <c r="P312" s="169"/>
      <c r="Q312" s="208"/>
      <c r="R312" s="166" t="s">
        <v>15186</v>
      </c>
      <c r="S312" s="165" t="str">
        <f t="shared" ca="1" si="23"/>
        <v>MY</v>
      </c>
      <c r="T312" s="165" t="str">
        <f ca="1">IF(B312="","",IF(ISERROR(MATCH($J312,[1]SorP!$B$1:$B$6226,0)),"",INDIRECT("'SorP'!$A$"&amp;MATCH($S312&amp;$J312,[1]SorP!C:C,0))))</f>
        <v>MX-SLP</v>
      </c>
      <c r="U312" s="185"/>
      <c r="V312" s="209">
        <f>IF(C312="",NA(),IF(OR(C312="Smelter not listed",C312="Smelter not yet identified"),MATCH($B312&amp;$D312,'[1]Smelter Look-up'!$J:$J,0),MATCH($B312&amp;$C312,'[1]Smelter Look-up'!$J:$J,0)))</f>
        <v>469</v>
      </c>
      <c r="X312" s="210">
        <f t="shared" si="20"/>
        <v>0</v>
      </c>
      <c r="AB312" s="211" t="str">
        <f t="shared" si="21"/>
        <v>TinMalaysia Smelting Corporation Berhad (Port Klang)</v>
      </c>
    </row>
    <row r="313" spans="1:28" s="210" customFormat="1" ht="76.5">
      <c r="A313" s="165" t="s">
        <v>16108</v>
      </c>
      <c r="B313" s="166" t="s">
        <v>1088</v>
      </c>
      <c r="C313" s="170" t="s">
        <v>16109</v>
      </c>
      <c r="D313" s="213"/>
      <c r="E313" s="166" t="s">
        <v>15899</v>
      </c>
      <c r="F313" s="166" t="s">
        <v>16108</v>
      </c>
      <c r="G313" s="166" t="s">
        <v>12764</v>
      </c>
      <c r="H313" s="167" t="s">
        <v>15903</v>
      </c>
      <c r="I313" s="168" t="s">
        <v>15903</v>
      </c>
      <c r="J313" s="168" t="s">
        <v>15903</v>
      </c>
      <c r="K313" s="207"/>
      <c r="L313" s="207"/>
      <c r="M313" s="207"/>
      <c r="N313" s="207"/>
      <c r="O313" s="207"/>
      <c r="P313" s="169"/>
      <c r="Q313" s="208"/>
      <c r="R313" s="166" t="s">
        <v>15903</v>
      </c>
      <c r="S313" s="165" t="str">
        <f t="shared" ca="1" si="23"/>
        <v>JP</v>
      </c>
      <c r="T313" s="165" t="str">
        <f ca="1">IF(B313="","",IF(ISERROR(MATCH($J313,[1]SorP!$B$1:$B$6226,0)),"",INDIRECT("'SorP'!$A$"&amp;MATCH($S313&amp;$J313,[1]SorP!C:C,0))))</f>
        <v/>
      </c>
      <c r="U313" s="185"/>
      <c r="V313" s="209" t="e">
        <f>IF(C313="",NA(),IF(OR(C313="Smelter not listed",C313="Smelter not yet identified"),MATCH($B313&amp;$D313,'[1]Smelter Look-up'!$J:$J,0),MATCH($B313&amp;$C313,'[1]Smelter Look-up'!$J:$J,0)))</f>
        <v>#N/A</v>
      </c>
      <c r="X313" s="210">
        <f t="shared" si="20"/>
        <v>0</v>
      </c>
      <c r="AB313" s="211" t="str">
        <f t="shared" si="21"/>
        <v>TinMaterials Eco-Refining Co., Ltd.</v>
      </c>
    </row>
    <row r="314" spans="1:28" s="210" customFormat="1" ht="51">
      <c r="A314" s="165" t="s">
        <v>1280</v>
      </c>
      <c r="B314" s="166" t="s">
        <v>1088</v>
      </c>
      <c r="C314" s="170" t="s">
        <v>2232</v>
      </c>
      <c r="D314" s="213"/>
      <c r="E314" s="166" t="s">
        <v>15907</v>
      </c>
      <c r="F314" s="166" t="s">
        <v>1280</v>
      </c>
      <c r="G314" s="166" t="s">
        <v>12764</v>
      </c>
      <c r="H314" s="167">
        <v>0</v>
      </c>
      <c r="I314" s="168" t="s">
        <v>1685</v>
      </c>
      <c r="J314" s="168" t="s">
        <v>1689</v>
      </c>
      <c r="K314" s="207"/>
      <c r="L314" s="207"/>
      <c r="M314" s="207"/>
      <c r="N314" s="207"/>
      <c r="O314" s="207"/>
      <c r="P314" s="169"/>
      <c r="Q314" s="208"/>
      <c r="R314" s="166" t="s">
        <v>2232</v>
      </c>
      <c r="S314" s="165" t="str">
        <f t="shared" ca="1" si="23"/>
        <v>BR</v>
      </c>
      <c r="T314" s="165" t="str">
        <f ca="1">IF(B314="","",IF(ISERROR(MATCH($J314,[1]SorP!$B$1:$B$6226,0)),"",INDIRECT("'SorP'!$A$"&amp;MATCH($S314&amp;$J314,[1]SorP!C:C,0))))</f>
        <v>BR-RO</v>
      </c>
      <c r="U314" s="185"/>
      <c r="V314" s="209">
        <f>IF(C314="",NA(),IF(OR(C314="Smelter not listed",C314="Smelter not yet identified"),MATCH($B314&amp;$D314,'[1]Smelter Look-up'!$J:$J,0),MATCH($B314&amp;$C314,'[1]Smelter Look-up'!$J:$J,0)))</f>
        <v>470</v>
      </c>
      <c r="X314" s="210">
        <f t="shared" si="20"/>
        <v>0</v>
      </c>
      <c r="AB314" s="211" t="str">
        <f t="shared" si="21"/>
        <v>TinMelt Metais e Ligas S.A.</v>
      </c>
    </row>
    <row r="315" spans="1:28" s="210" customFormat="1" ht="63.75">
      <c r="A315" s="165" t="s">
        <v>16110</v>
      </c>
      <c r="B315" s="166" t="s">
        <v>1088</v>
      </c>
      <c r="C315" s="170" t="s">
        <v>16111</v>
      </c>
      <c r="D315" s="213"/>
      <c r="E315" s="166" t="s">
        <v>15984</v>
      </c>
      <c r="F315" s="166" t="s">
        <v>16110</v>
      </c>
      <c r="G315" s="166" t="s">
        <v>12764</v>
      </c>
      <c r="H315" s="167" t="s">
        <v>15903</v>
      </c>
      <c r="I315" s="168" t="s">
        <v>15903</v>
      </c>
      <c r="J315" s="168" t="s">
        <v>15903</v>
      </c>
      <c r="K315" s="207"/>
      <c r="L315" s="207"/>
      <c r="M315" s="207"/>
      <c r="N315" s="207"/>
      <c r="O315" s="207"/>
      <c r="P315" s="169"/>
      <c r="Q315" s="208"/>
      <c r="R315" s="166" t="s">
        <v>15903</v>
      </c>
      <c r="S315" s="165" t="str">
        <f t="shared" ca="1" si="23"/>
        <v>MY</v>
      </c>
      <c r="T315" s="165" t="str">
        <f ca="1">IF(B315="","",IF(ISERROR(MATCH($J315,[1]SorP!$B$1:$B$6226,0)),"",INDIRECT("'SorP'!$A$"&amp;MATCH($S315&amp;$J315,[1]SorP!C:C,0))))</f>
        <v/>
      </c>
      <c r="U315" s="185"/>
      <c r="V315" s="209" t="e">
        <f>IF(C315="",NA(),IF(OR(C315="Smelter not listed",C315="Smelter not yet identified"),MATCH($B315&amp;$D315,'[1]Smelter Look-up'!$J:$J,0),MATCH($B315&amp;$C315,'[1]Smelter Look-up'!$J:$J,0)))</f>
        <v>#N/A</v>
      </c>
      <c r="X315" s="210">
        <f t="shared" si="20"/>
        <v>0</v>
      </c>
      <c r="AB315" s="211" t="str">
        <f t="shared" si="21"/>
        <v>TinMetahub Industries Sdn. Bhd.</v>
      </c>
    </row>
    <row r="316" spans="1:28" s="210" customFormat="1" ht="51">
      <c r="A316" s="165" t="s">
        <v>1699</v>
      </c>
      <c r="B316" s="166" t="s">
        <v>1088</v>
      </c>
      <c r="C316" s="170" t="s">
        <v>2057</v>
      </c>
      <c r="D316" s="213"/>
      <c r="E316" s="166" t="s">
        <v>15896</v>
      </c>
      <c r="F316" s="166" t="s">
        <v>1699</v>
      </c>
      <c r="G316" s="166" t="s">
        <v>12764</v>
      </c>
      <c r="H316" s="167">
        <v>0</v>
      </c>
      <c r="I316" s="168" t="s">
        <v>1700</v>
      </c>
      <c r="J316" s="168" t="s">
        <v>1575</v>
      </c>
      <c r="K316" s="207"/>
      <c r="L316" s="207"/>
      <c r="M316" s="207"/>
      <c r="N316" s="207"/>
      <c r="O316" s="207"/>
      <c r="P316" s="169"/>
      <c r="Q316" s="208"/>
      <c r="R316" s="166" t="s">
        <v>2057</v>
      </c>
      <c r="S316" s="165" t="str">
        <f t="shared" ca="1" si="23"/>
        <v>Unknown</v>
      </c>
      <c r="T316" s="165" t="e">
        <f ca="1">IF(B316="","",IF(ISERROR(MATCH($J316,[1]SorP!$B$1:$B$6226,0)),"",INDIRECT("'SorP'!$A$"&amp;MATCH($S316&amp;$J316,[1]SorP!C:C,0))))</f>
        <v>#N/A</v>
      </c>
      <c r="U316" s="185"/>
      <c r="V316" s="209">
        <f>IF(C316="",NA(),IF(OR(C316="Smelter not listed",C316="Smelter not yet identified"),MATCH($B316&amp;$D316,'[1]Smelter Look-up'!$J:$J,0),MATCH($B316&amp;$C316,'[1]Smelter Look-up'!$J:$J,0)))</f>
        <v>473</v>
      </c>
      <c r="X316" s="210">
        <f t="shared" si="20"/>
        <v>0</v>
      </c>
      <c r="AB316" s="211" t="str">
        <f t="shared" si="21"/>
        <v>TinMetallic Resources, Inc.</v>
      </c>
    </row>
    <row r="317" spans="1:28" s="210" customFormat="1" ht="76.5">
      <c r="A317" s="165" t="s">
        <v>16112</v>
      </c>
      <c r="B317" s="166" t="s">
        <v>1088</v>
      </c>
      <c r="C317" s="170" t="s">
        <v>16113</v>
      </c>
      <c r="D317" s="213"/>
      <c r="E317" s="166" t="s">
        <v>15922</v>
      </c>
      <c r="F317" s="166" t="s">
        <v>16112</v>
      </c>
      <c r="G317" s="166" t="s">
        <v>12764</v>
      </c>
      <c r="H317" s="167" t="s">
        <v>15903</v>
      </c>
      <c r="I317" s="168" t="s">
        <v>15903</v>
      </c>
      <c r="J317" s="168" t="s">
        <v>15903</v>
      </c>
      <c r="K317" s="207"/>
      <c r="L317" s="207"/>
      <c r="M317" s="207"/>
      <c r="N317" s="207"/>
      <c r="O317" s="207"/>
      <c r="P317" s="169"/>
      <c r="Q317" s="208"/>
      <c r="R317" s="166" t="s">
        <v>15903</v>
      </c>
      <c r="S317" s="165" t="str">
        <f t="shared" ca="1" si="23"/>
        <v>Unknown</v>
      </c>
      <c r="T317" s="165" t="str">
        <f ca="1">IF(B317="","",IF(ISERROR(MATCH($J317,[1]SorP!$B$1:$B$6226,0)),"",INDIRECT("'SorP'!$A$"&amp;MATCH($S317&amp;$J317,[1]SorP!C:C,0))))</f>
        <v/>
      </c>
      <c r="U317" s="185"/>
      <c r="V317" s="209" t="e">
        <f>IF(C317="",NA(),IF(OR(C317="Smelter not listed",C317="Smelter not yet identified"),MATCH($B317&amp;$D317,'[1]Smelter Look-up'!$J:$J,0),MATCH($B317&amp;$C317,'[1]Smelter Look-up'!$J:$J,0)))</f>
        <v>#N/A</v>
      </c>
      <c r="X317" s="210">
        <f t="shared" si="20"/>
        <v>0</v>
      </c>
      <c r="AB317" s="211" t="str">
        <f t="shared" si="21"/>
        <v>TinMinchali Metal Industry Co., Ltd.</v>
      </c>
    </row>
    <row r="318" spans="1:28" s="210" customFormat="1" ht="51">
      <c r="A318" s="165" t="s">
        <v>743</v>
      </c>
      <c r="B318" s="166" t="s">
        <v>1088</v>
      </c>
      <c r="C318" s="170" t="s">
        <v>11981</v>
      </c>
      <c r="D318" s="213"/>
      <c r="E318" s="166" t="s">
        <v>15907</v>
      </c>
      <c r="F318" s="166" t="s">
        <v>743</v>
      </c>
      <c r="G318" s="166" t="s">
        <v>12764</v>
      </c>
      <c r="H318" s="167">
        <v>0</v>
      </c>
      <c r="I318" s="168" t="s">
        <v>15243</v>
      </c>
      <c r="J318" s="168" t="s">
        <v>1610</v>
      </c>
      <c r="K318" s="207"/>
      <c r="L318" s="207"/>
      <c r="M318" s="207"/>
      <c r="N318" s="207"/>
      <c r="O318" s="207"/>
      <c r="P318" s="169"/>
      <c r="Q318" s="208"/>
      <c r="R318" s="166" t="s">
        <v>11981</v>
      </c>
      <c r="S318" s="165" t="str">
        <f t="shared" ca="1" si="23"/>
        <v>BR</v>
      </c>
      <c r="T318" s="165" t="str">
        <f ca="1">IF(B318="","",IF(ISERROR(MATCH($J318,[1]SorP!$B$1:$B$6226,0)),"",INDIRECT("'SorP'!$A$"&amp;MATCH($S318&amp;$J318,[1]SorP!C:C,0))))</f>
        <v>BR-SP</v>
      </c>
      <c r="U318" s="185"/>
      <c r="V318" s="209">
        <f>IF(C318="",NA(),IF(OR(C318="Smelter not listed",C318="Smelter not yet identified"),MATCH($B318&amp;$D318,'[1]Smelter Look-up'!$J:$J,0),MATCH($B318&amp;$C318,'[1]Smelter Look-up'!$J:$J,0)))</f>
        <v>476</v>
      </c>
      <c r="X318" s="210">
        <f t="shared" si="20"/>
        <v>0</v>
      </c>
      <c r="AB318" s="211" t="str">
        <f t="shared" si="21"/>
        <v>TinMineracao Taboca S.A.</v>
      </c>
    </row>
    <row r="319" spans="1:28" s="210" customFormat="1" ht="63.75">
      <c r="A319" s="165" t="s">
        <v>16114</v>
      </c>
      <c r="B319" s="166" t="s">
        <v>1088</v>
      </c>
      <c r="C319" s="170" t="s">
        <v>16115</v>
      </c>
      <c r="D319" s="213"/>
      <c r="E319" s="166" t="s">
        <v>15921</v>
      </c>
      <c r="F319" s="166" t="s">
        <v>16114</v>
      </c>
      <c r="G319" s="166" t="s">
        <v>12764</v>
      </c>
      <c r="H319" s="167" t="s">
        <v>15903</v>
      </c>
      <c r="I319" s="168" t="s">
        <v>15903</v>
      </c>
      <c r="J319" s="168" t="s">
        <v>15903</v>
      </c>
      <c r="K319" s="207"/>
      <c r="L319" s="207"/>
      <c r="M319" s="207"/>
      <c r="N319" s="207"/>
      <c r="O319" s="207"/>
      <c r="P319" s="169"/>
      <c r="Q319" s="208"/>
      <c r="R319" s="166" t="s">
        <v>15903</v>
      </c>
      <c r="S319" s="165" t="str">
        <f t="shared" ca="1" si="23"/>
        <v>CN</v>
      </c>
      <c r="T319" s="165" t="str">
        <f ca="1">IF(B319="","",IF(ISERROR(MATCH($J319,[1]SorP!$B$1:$B$6226,0)),"",INDIRECT("'SorP'!$A$"&amp;MATCH($S319&amp;$J319,[1]SorP!C:C,0))))</f>
        <v/>
      </c>
      <c r="U319" s="185"/>
      <c r="V319" s="209" t="e">
        <f>IF(C319="",NA(),IF(OR(C319="Smelter not listed",C319="Smelter not yet identified"),MATCH($B319&amp;$D319,'[1]Smelter Look-up'!$J:$J,0),MATCH($B319&amp;$C319,'[1]Smelter Look-up'!$J:$J,0)))</f>
        <v>#N/A</v>
      </c>
      <c r="X319" s="210">
        <f t="shared" si="20"/>
        <v>0</v>
      </c>
      <c r="AB319" s="211" t="str">
        <f t="shared" si="21"/>
        <v>TinMing Li Jia smelt Metal Factory</v>
      </c>
    </row>
    <row r="320" spans="1:28" s="210" customFormat="1" ht="76.5">
      <c r="A320" s="165" t="s">
        <v>14904</v>
      </c>
      <c r="B320" s="166" t="s">
        <v>1088</v>
      </c>
      <c r="C320" s="170" t="s">
        <v>14903</v>
      </c>
      <c r="D320" s="213"/>
      <c r="E320" s="166" t="s">
        <v>16116</v>
      </c>
      <c r="F320" s="166" t="s">
        <v>14904</v>
      </c>
      <c r="G320" s="166" t="s">
        <v>12764</v>
      </c>
      <c r="H320" s="167">
        <v>0</v>
      </c>
      <c r="I320" s="168" t="s">
        <v>14909</v>
      </c>
      <c r="J320" s="168" t="s">
        <v>12345</v>
      </c>
      <c r="K320" s="207"/>
      <c r="L320" s="207"/>
      <c r="M320" s="207"/>
      <c r="N320" s="207"/>
      <c r="O320" s="207"/>
      <c r="P320" s="169"/>
      <c r="Q320" s="208"/>
      <c r="R320" s="166" t="s">
        <v>14903</v>
      </c>
      <c r="S320" s="165" t="str">
        <f t="shared" ca="1" si="23"/>
        <v>Unknown</v>
      </c>
      <c r="T320" s="165" t="e">
        <f ca="1">IF(B320="","",IF(ISERROR(MATCH($J320,[1]SorP!$B$1:$B$6226,0)),"",INDIRECT("'SorP'!$A$"&amp;MATCH($S320&amp;$J320,[1]SorP!C:C,0))))</f>
        <v>#N/A</v>
      </c>
      <c r="U320" s="185"/>
      <c r="V320" s="209">
        <f>IF(C320="",NA(),IF(OR(C320="Smelter not listed",C320="Smelter not yet identified"),MATCH($B320&amp;$D320,'[1]Smelter Look-up'!$J:$J,0),MATCH($B320&amp;$C320,'[1]Smelter Look-up'!$J:$J,0)))</f>
        <v>480</v>
      </c>
      <c r="X320" s="210">
        <f t="shared" si="20"/>
        <v>0</v>
      </c>
      <c r="AB320" s="211" t="str">
        <f t="shared" si="21"/>
        <v>TinMining Minerals Resources SARL</v>
      </c>
    </row>
    <row r="321" spans="1:28" s="210" customFormat="1" ht="25.5">
      <c r="A321" s="165" t="s">
        <v>744</v>
      </c>
      <c r="B321" s="166" t="s">
        <v>1088</v>
      </c>
      <c r="C321" s="170" t="s">
        <v>992</v>
      </c>
      <c r="D321" s="213"/>
      <c r="E321" s="166" t="s">
        <v>15983</v>
      </c>
      <c r="F321" s="166" t="s">
        <v>744</v>
      </c>
      <c r="G321" s="166" t="s">
        <v>12764</v>
      </c>
      <c r="H321" s="167">
        <v>0</v>
      </c>
      <c r="I321" s="168" t="s">
        <v>1702</v>
      </c>
      <c r="J321" s="168" t="s">
        <v>8699</v>
      </c>
      <c r="K321" s="207"/>
      <c r="L321" s="207"/>
      <c r="M321" s="207"/>
      <c r="N321" s="207"/>
      <c r="O321" s="207"/>
      <c r="P321" s="169"/>
      <c r="Q321" s="208"/>
      <c r="R321" s="166" t="s">
        <v>992</v>
      </c>
      <c r="S321" s="165" t="str">
        <f t="shared" ca="1" si="23"/>
        <v>PE</v>
      </c>
      <c r="T321" s="165" t="str">
        <f ca="1">IF(B321="","",IF(ISERROR(MATCH($J321,[1]SorP!$B$1:$B$6226,0)),"",INDIRECT("'SorP'!$A$"&amp;MATCH($S321&amp;$J321,[1]SorP!C:C,0))))</f>
        <v>PE-AYA</v>
      </c>
      <c r="U321" s="185"/>
      <c r="V321" s="209">
        <f>IF(C321="",NA(),IF(OR(C321="Smelter not listed",C321="Smelter not yet identified"),MATCH($B321&amp;$D321,'[1]Smelter Look-up'!$J:$J,0),MATCH($B321&amp;$C321,'[1]Smelter Look-up'!$J:$J,0)))</f>
        <v>481</v>
      </c>
      <c r="X321" s="210">
        <f t="shared" si="20"/>
        <v>0</v>
      </c>
      <c r="AB321" s="211" t="str">
        <f t="shared" si="21"/>
        <v>TinMinsur</v>
      </c>
    </row>
    <row r="322" spans="1:28" s="210" customFormat="1" ht="76.5">
      <c r="A322" s="165" t="s">
        <v>745</v>
      </c>
      <c r="B322" s="166" t="s">
        <v>1088</v>
      </c>
      <c r="C322" s="170" t="s">
        <v>1120</v>
      </c>
      <c r="D322" s="213"/>
      <c r="E322" s="166" t="s">
        <v>15899</v>
      </c>
      <c r="F322" s="166" t="s">
        <v>745</v>
      </c>
      <c r="G322" s="166" t="s">
        <v>12764</v>
      </c>
      <c r="H322" s="167">
        <v>0</v>
      </c>
      <c r="I322" s="168" t="s">
        <v>15195</v>
      </c>
      <c r="J322" s="168" t="s">
        <v>6497</v>
      </c>
      <c r="K322" s="207"/>
      <c r="L322" s="207"/>
      <c r="M322" s="207"/>
      <c r="N322" s="207"/>
      <c r="O322" s="207"/>
      <c r="P322" s="169"/>
      <c r="Q322" s="208"/>
      <c r="R322" s="166" t="s">
        <v>1120</v>
      </c>
      <c r="S322" s="165" t="str">
        <f t="shared" ca="1" si="23"/>
        <v>JP</v>
      </c>
      <c r="T322" s="165" t="str">
        <f ca="1">IF(B322="","",IF(ISERROR(MATCH($J322,[1]SorP!$B$1:$B$6226,0)),"",INDIRECT("'SorP'!$A$"&amp;MATCH($S322&amp;$J322,[1]SorP!C:C,0))))</f>
        <v>IT-32</v>
      </c>
      <c r="U322" s="185"/>
      <c r="V322" s="209">
        <f>IF(C322="",NA(),IF(OR(C322="Smelter not listed",C322="Smelter not yet identified"),MATCH($B322&amp;$D322,'[1]Smelter Look-up'!$J:$J,0),MATCH($B322&amp;$C322,'[1]Smelter Look-up'!$J:$J,0)))</f>
        <v>482</v>
      </c>
      <c r="X322" s="210">
        <f t="shared" si="20"/>
        <v>0</v>
      </c>
      <c r="AB322" s="211" t="str">
        <f t="shared" si="21"/>
        <v>TinMitsubishi Materials Corporation</v>
      </c>
    </row>
    <row r="323" spans="1:28" s="210" customFormat="1" ht="38.25">
      <c r="A323" s="165" t="s">
        <v>2236</v>
      </c>
      <c r="B323" s="166" t="s">
        <v>1088</v>
      </c>
      <c r="C323" s="170" t="s">
        <v>2206</v>
      </c>
      <c r="D323" s="213"/>
      <c r="E323" s="166" t="s">
        <v>15984</v>
      </c>
      <c r="F323" s="166" t="s">
        <v>2236</v>
      </c>
      <c r="G323" s="166" t="s">
        <v>12764</v>
      </c>
      <c r="H323" s="167">
        <v>0</v>
      </c>
      <c r="I323" s="168" t="s">
        <v>2239</v>
      </c>
      <c r="J323" s="168" t="s">
        <v>2240</v>
      </c>
      <c r="K323" s="207"/>
      <c r="L323" s="207"/>
      <c r="M323" s="207"/>
      <c r="N323" s="207"/>
      <c r="O323" s="207"/>
      <c r="P323" s="169"/>
      <c r="Q323" s="208"/>
      <c r="R323" s="166" t="s">
        <v>2206</v>
      </c>
      <c r="S323" s="165" t="str">
        <f t="shared" ca="1" si="23"/>
        <v>MY</v>
      </c>
      <c r="T323" s="165" t="str">
        <f ca="1">IF(B323="","",IF(ISERROR(MATCH($J323,[1]SorP!$B$1:$B$6226,0)),"",INDIRECT("'SorP'!$A$"&amp;MATCH($S323&amp;$J323,[1]SorP!C:C,0))))</f>
        <v>MX-NLE</v>
      </c>
      <c r="U323" s="185"/>
      <c r="V323" s="209">
        <f>IF(C323="",NA(),IF(OR(C323="Smelter not listed",C323="Smelter not yet identified"),MATCH($B323&amp;$D323,'[1]Smelter Look-up'!$J:$J,0),MATCH($B323&amp;$C323,'[1]Smelter Look-up'!$J:$J,0)))</f>
        <v>483</v>
      </c>
      <c r="X323" s="210">
        <f t="shared" si="20"/>
        <v>0</v>
      </c>
      <c r="AB323" s="211" t="str">
        <f t="shared" si="21"/>
        <v>TinModeltech Sdn Bhd</v>
      </c>
    </row>
    <row r="324" spans="1:28" s="210" customFormat="1" ht="114.75">
      <c r="A324" s="165" t="s">
        <v>1725</v>
      </c>
      <c r="B324" s="166" t="s">
        <v>1088</v>
      </c>
      <c r="C324" s="170" t="s">
        <v>1724</v>
      </c>
      <c r="D324" s="213"/>
      <c r="E324" s="166" t="s">
        <v>16070</v>
      </c>
      <c r="F324" s="166" t="s">
        <v>1725</v>
      </c>
      <c r="G324" s="166" t="s">
        <v>12764</v>
      </c>
      <c r="H324" s="167">
        <v>0</v>
      </c>
      <c r="I324" s="168" t="s">
        <v>1726</v>
      </c>
      <c r="J324" s="168" t="s">
        <v>11686</v>
      </c>
      <c r="K324" s="207"/>
      <c r="L324" s="207"/>
      <c r="M324" s="207"/>
      <c r="N324" s="207"/>
      <c r="O324" s="207"/>
      <c r="P324" s="169"/>
      <c r="Q324" s="208"/>
      <c r="R324" s="166" t="s">
        <v>1724</v>
      </c>
      <c r="S324" s="165" t="str">
        <f t="shared" ca="1" si="23"/>
        <v>VN</v>
      </c>
      <c r="T324" s="165" t="str">
        <f ca="1">IF(B324="","",IF(ISERROR(MATCH($J324,[1]SorP!$B$1:$B$6226,0)),"",INDIRECT("'SorP'!$A$"&amp;MATCH($S324&amp;$J324,[1]SorP!C:C,0))))</f>
        <v>VE-E</v>
      </c>
      <c r="U324" s="185"/>
      <c r="V324" s="209">
        <f>IF(C324="",NA(),IF(OR(C324="Smelter not listed",C324="Smelter not yet identified"),MATCH($B324&amp;$D324,'[1]Smelter Look-up'!$J:$J,0),MATCH($B324&amp;$C324,'[1]Smelter Look-up'!$J:$J,0)))</f>
        <v>487</v>
      </c>
      <c r="X324" s="210">
        <f t="shared" si="20"/>
        <v>0</v>
      </c>
      <c r="AB324" s="211" t="str">
        <f t="shared" si="21"/>
        <v>TinNghe Tinh Non-Ferrous Metals Joint Stock Company</v>
      </c>
    </row>
    <row r="325" spans="1:28" s="210" customFormat="1" ht="51">
      <c r="A325" s="165" t="s">
        <v>14538</v>
      </c>
      <c r="B325" s="166" t="s">
        <v>1088</v>
      </c>
      <c r="C325" s="170" t="s">
        <v>14905</v>
      </c>
      <c r="D325" s="213"/>
      <c r="E325" s="166" t="s">
        <v>15963</v>
      </c>
      <c r="F325" s="166" t="s">
        <v>14538</v>
      </c>
      <c r="G325" s="166" t="s">
        <v>12764</v>
      </c>
      <c r="H325" s="167">
        <v>0</v>
      </c>
      <c r="I325" s="168" t="s">
        <v>1533</v>
      </c>
      <c r="J325" s="168" t="s">
        <v>9582</v>
      </c>
      <c r="K325" s="207"/>
      <c r="L325" s="207"/>
      <c r="M325" s="207"/>
      <c r="N325" s="207"/>
      <c r="O325" s="207"/>
      <c r="P325" s="169"/>
      <c r="Q325" s="208"/>
      <c r="R325" s="166" t="s">
        <v>14905</v>
      </c>
      <c r="S325" s="165" t="str">
        <f t="shared" ref="S325" ca="1" si="24">IF(B325="","",IF(ISERROR(MATCH($E325,CL,0)),"Unknown",INDIRECT("'C'!$A$"&amp;MATCH($E325,CL,0)+1)))</f>
        <v>RU</v>
      </c>
      <c r="T325" s="165" t="str">
        <f ca="1">IF(B325="","",IF(ISERROR(MATCH($J325,[1]SorP!$B$1:$B$6226,0)),"",INDIRECT("'SorP'!$A$"&amp;MATCH($S325&amp;$J325,[1]SorP!C:C,0))))</f>
        <v>RU-KOS</v>
      </c>
      <c r="U325" s="185"/>
      <c r="V325" s="209">
        <f>IF(C325="",NA(),IF(OR(C325="Smelter not listed",C325="Smelter not yet identified"),MATCH($B325&amp;$D325,'[1]Smelter Look-up'!$J:$J,0),MATCH($B325&amp;$C325,'[1]Smelter Look-up'!$J:$J,0)))</f>
        <v>489</v>
      </c>
      <c r="X325" s="210">
        <f t="shared" ref="X325:X388" si="25">IF(AND(C325="Smelter not listed",OR(LEN(D325)=0,LEN(E325)=0)),1,0)</f>
        <v>0</v>
      </c>
      <c r="AB325" s="211" t="str">
        <f t="shared" ref="AB325:AB388" si="26">B325&amp;C325</f>
        <v>TinNovosibirsk Tin Combine</v>
      </c>
    </row>
    <row r="326" spans="1:28" s="210" customFormat="1" ht="76.5">
      <c r="A326" s="165" t="s">
        <v>747</v>
      </c>
      <c r="B326" s="166" t="s">
        <v>1088</v>
      </c>
      <c r="C326" s="170" t="s">
        <v>746</v>
      </c>
      <c r="D326" s="213"/>
      <c r="E326" s="166" t="s">
        <v>16044</v>
      </c>
      <c r="F326" s="166" t="s">
        <v>747</v>
      </c>
      <c r="G326" s="166" t="s">
        <v>12764</v>
      </c>
      <c r="H326" s="167">
        <v>0</v>
      </c>
      <c r="I326" s="168" t="s">
        <v>2233</v>
      </c>
      <c r="J326" s="168" t="s">
        <v>10585</v>
      </c>
      <c r="K326" s="207"/>
      <c r="L326" s="207"/>
      <c r="M326" s="207"/>
      <c r="N326" s="207"/>
      <c r="O326" s="207"/>
      <c r="P326" s="169"/>
      <c r="Q326" s="208"/>
      <c r="R326" s="166" t="s">
        <v>746</v>
      </c>
      <c r="S326" s="165" t="str">
        <f t="shared" ref="S326:S357" ca="1" si="27">IF(B326="","",IF(ISERROR(MATCH($E326,CL,0)),"Unknown",INDIRECT("'C'!$A$"&amp;MATCH($E326,CL,0)+1)))</f>
        <v>TH</v>
      </c>
      <c r="T326" s="165" t="str">
        <f ca="1">IF(B326="","",IF(ISERROR(MATCH($J326,[1]SorP!$B$1:$B$6226,0)),"",INDIRECT("'SorP'!$A$"&amp;MATCH($S326&amp;$J326,[1]SorP!C:C,0))))</f>
        <v>TD-ND</v>
      </c>
      <c r="U326" s="185"/>
      <c r="V326" s="209">
        <f>IF(C326="",NA(),IF(OR(C326="Smelter not listed",C326="Smelter not yet identified"),MATCH($B326&amp;$D326,'[1]Smelter Look-up'!$J:$J,0),MATCH($B326&amp;$C326,'[1]Smelter Look-up'!$J:$J,0)))</f>
        <v>490</v>
      </c>
      <c r="X326" s="210">
        <f t="shared" si="25"/>
        <v>0</v>
      </c>
      <c r="AB326" s="211" t="str">
        <f t="shared" si="26"/>
        <v>TinO.M. Manufacturing (Thailand) Co., Ltd.</v>
      </c>
    </row>
    <row r="327" spans="1:28" s="210" customFormat="1" ht="63.75">
      <c r="A327" s="165" t="s">
        <v>1354</v>
      </c>
      <c r="B327" s="166" t="s">
        <v>1088</v>
      </c>
      <c r="C327" s="170" t="s">
        <v>1353</v>
      </c>
      <c r="D327" s="213"/>
      <c r="E327" s="166" t="s">
        <v>15918</v>
      </c>
      <c r="F327" s="166" t="s">
        <v>1354</v>
      </c>
      <c r="G327" s="166" t="s">
        <v>12764</v>
      </c>
      <c r="H327" s="167">
        <v>0</v>
      </c>
      <c r="I327" s="168" t="s">
        <v>12478</v>
      </c>
      <c r="J327" s="168" t="s">
        <v>9030</v>
      </c>
      <c r="K327" s="207"/>
      <c r="L327" s="207"/>
      <c r="M327" s="207"/>
      <c r="N327" s="207"/>
      <c r="O327" s="207"/>
      <c r="P327" s="169"/>
      <c r="Q327" s="208"/>
      <c r="R327" s="166" t="s">
        <v>1353</v>
      </c>
      <c r="S327" s="165" t="str">
        <f t="shared" ca="1" si="27"/>
        <v>PH</v>
      </c>
      <c r="T327" s="165" t="str">
        <f ca="1">IF(B327="","",IF(ISERROR(MATCH($J327,[1]SorP!$B$1:$B$6226,0)),"",INDIRECT("'SorP'!$A$"&amp;MATCH($S327&amp;$J327,[1]SorP!C:C,0))))</f>
        <v>PH-15</v>
      </c>
      <c r="U327" s="185"/>
      <c r="V327" s="209">
        <f>IF(C327="",NA(),IF(OR(C327="Smelter not listed",C327="Smelter not yet identified"),MATCH($B327&amp;$D327,'[1]Smelter Look-up'!$J:$J,0),MATCH($B327&amp;$C327,'[1]Smelter Look-up'!$J:$J,0)))</f>
        <v>491</v>
      </c>
      <c r="X327" s="210">
        <f t="shared" si="25"/>
        <v>0</v>
      </c>
      <c r="AB327" s="211" t="str">
        <f t="shared" si="26"/>
        <v>TinO.M. Manufacturing Philippines, Inc.</v>
      </c>
    </row>
    <row r="328" spans="1:28" s="210" customFormat="1" ht="63.75">
      <c r="A328" s="165" t="s">
        <v>748</v>
      </c>
      <c r="B328" s="166" t="s">
        <v>1088</v>
      </c>
      <c r="C328" s="170" t="s">
        <v>13290</v>
      </c>
      <c r="D328" s="213"/>
      <c r="E328" s="166" t="s">
        <v>16078</v>
      </c>
      <c r="F328" s="166" t="s">
        <v>748</v>
      </c>
      <c r="G328" s="166" t="s">
        <v>12764</v>
      </c>
      <c r="H328" s="167">
        <v>0</v>
      </c>
      <c r="I328" s="168" t="s">
        <v>1688</v>
      </c>
      <c r="J328" s="168" t="s">
        <v>1688</v>
      </c>
      <c r="K328" s="207"/>
      <c r="L328" s="207"/>
      <c r="M328" s="207"/>
      <c r="N328" s="207"/>
      <c r="O328" s="207"/>
      <c r="P328" s="169"/>
      <c r="Q328" s="208"/>
      <c r="R328" s="166" t="s">
        <v>13290</v>
      </c>
      <c r="S328" s="165" t="str">
        <f t="shared" ca="1" si="27"/>
        <v>Unknown</v>
      </c>
      <c r="T328" s="165" t="e">
        <f ca="1">IF(B328="","",IF(ISERROR(MATCH($J328,[1]SorP!$B$1:$B$6226,0)),"",INDIRECT("'SorP'!$A$"&amp;MATCH($S328&amp;$J328,[1]SorP!C:C,0))))</f>
        <v>#N/A</v>
      </c>
      <c r="U328" s="185"/>
      <c r="V328" s="209">
        <f>IF(C328="",NA(),IF(OR(C328="Smelter not listed",C328="Smelter not yet identified"),MATCH($B328&amp;$D328,'[1]Smelter Look-up'!$J:$J,0),MATCH($B328&amp;$C328,'[1]Smelter Look-up'!$J:$J,0)))</f>
        <v>493</v>
      </c>
      <c r="X328" s="210">
        <f t="shared" si="25"/>
        <v>0</v>
      </c>
      <c r="AB328" s="211" t="str">
        <f t="shared" si="26"/>
        <v>TinOperaciones Metalurgicas S.A.</v>
      </c>
    </row>
    <row r="329" spans="1:28" s="210" customFormat="1" ht="51">
      <c r="A329" s="165" t="s">
        <v>15240</v>
      </c>
      <c r="B329" s="166" t="s">
        <v>1088</v>
      </c>
      <c r="C329" s="170" t="s">
        <v>15239</v>
      </c>
      <c r="D329" s="213"/>
      <c r="E329" s="166" t="s">
        <v>15896</v>
      </c>
      <c r="F329" s="166" t="s">
        <v>15240</v>
      </c>
      <c r="G329" s="166" t="s">
        <v>12764</v>
      </c>
      <c r="H329" s="167">
        <v>0</v>
      </c>
      <c r="I329" s="168" t="s">
        <v>15244</v>
      </c>
      <c r="J329" s="168" t="s">
        <v>11482</v>
      </c>
      <c r="K329" s="207"/>
      <c r="L329" s="207"/>
      <c r="M329" s="207"/>
      <c r="N329" s="207"/>
      <c r="O329" s="207"/>
      <c r="P329" s="169"/>
      <c r="Q329" s="208"/>
      <c r="R329" s="166" t="s">
        <v>15239</v>
      </c>
      <c r="S329" s="165" t="str">
        <f t="shared" ca="1" si="27"/>
        <v>Unknown</v>
      </c>
      <c r="T329" s="165" t="e">
        <f ca="1">IF(B329="","",IF(ISERROR(MATCH($J329,[1]SorP!$B$1:$B$6226,0)),"",INDIRECT("'SorP'!$A$"&amp;MATCH($S329&amp;$J329,[1]SorP!C:C,0))))</f>
        <v>#N/A</v>
      </c>
      <c r="U329" s="185"/>
      <c r="V329" s="209">
        <f>IF(C329="",NA(),IF(OR(C329="Smelter not listed",C329="Smelter not yet identified"),MATCH($B329&amp;$D329,'[1]Smelter Look-up'!$J:$J,0),MATCH($B329&amp;$C329,'[1]Smelter Look-up'!$J:$J,0)))</f>
        <v>495</v>
      </c>
      <c r="X329" s="210">
        <f t="shared" si="25"/>
        <v>0</v>
      </c>
      <c r="AB329" s="211" t="str">
        <f t="shared" si="26"/>
        <v>TinP Kay Metal, Inc</v>
      </c>
    </row>
    <row r="330" spans="1:28" s="210" customFormat="1" ht="63.75">
      <c r="A330" s="165" t="s">
        <v>16117</v>
      </c>
      <c r="B330" s="166" t="s">
        <v>1088</v>
      </c>
      <c r="C330" s="170" t="s">
        <v>16118</v>
      </c>
      <c r="D330" s="213"/>
      <c r="E330" s="166" t="s">
        <v>16119</v>
      </c>
      <c r="F330" s="166" t="s">
        <v>16117</v>
      </c>
      <c r="G330" s="166" t="s">
        <v>12764</v>
      </c>
      <c r="H330" s="167">
        <v>0</v>
      </c>
      <c r="I330" s="168" t="s">
        <v>7905</v>
      </c>
      <c r="J330" s="168" t="s">
        <v>7905</v>
      </c>
      <c r="K330" s="207"/>
      <c r="L330" s="207"/>
      <c r="M330" s="207"/>
      <c r="N330" s="207"/>
      <c r="O330" s="207"/>
      <c r="P330" s="169"/>
      <c r="Q330" s="208"/>
      <c r="R330" s="166" t="s">
        <v>16118</v>
      </c>
      <c r="S330" s="165" t="str">
        <f t="shared" ca="1" si="27"/>
        <v>MM</v>
      </c>
      <c r="T330" s="165" t="str">
        <f ca="1">IF(B330="","",IF(ISERROR(MATCH($J330,[1]SorP!$B$1:$B$6226,0)),"",INDIRECT("'SorP'!$A$"&amp;MATCH($S330&amp;$J330,[1]SorP!C:C,0))))</f>
        <v>MK-808</v>
      </c>
      <c r="U330" s="185"/>
      <c r="V330" s="209">
        <f>IF(C330="",NA(),IF(OR(C330="Smelter not listed",C330="Smelter not yet identified"),MATCH($B330&amp;$D330,'[1]Smelter Look-up'!$J:$J,0),MATCH($B330&amp;$C330,'[1]Smelter Look-up'!$J:$J,0)))</f>
        <v>496</v>
      </c>
      <c r="X330" s="210">
        <f t="shared" si="25"/>
        <v>0</v>
      </c>
      <c r="AB330" s="211" t="str">
        <f t="shared" si="26"/>
        <v>TinPongpipat Company Limited</v>
      </c>
    </row>
    <row r="331" spans="1:28" s="210" customFormat="1" ht="76.5">
      <c r="A331" s="165" t="s">
        <v>13293</v>
      </c>
      <c r="B331" s="166" t="s">
        <v>1088</v>
      </c>
      <c r="C331" s="170" t="s">
        <v>13292</v>
      </c>
      <c r="D331" s="213"/>
      <c r="E331" s="166" t="s">
        <v>15916</v>
      </c>
      <c r="F331" s="166" t="s">
        <v>13293</v>
      </c>
      <c r="G331" s="166" t="s">
        <v>12764</v>
      </c>
      <c r="H331" s="167">
        <v>0</v>
      </c>
      <c r="I331" s="168" t="s">
        <v>13311</v>
      </c>
      <c r="J331" s="168" t="s">
        <v>14933</v>
      </c>
      <c r="K331" s="207"/>
      <c r="L331" s="207"/>
      <c r="M331" s="207"/>
      <c r="N331" s="207"/>
      <c r="O331" s="207"/>
      <c r="P331" s="169"/>
      <c r="Q331" s="208"/>
      <c r="R331" s="166" t="s">
        <v>13292</v>
      </c>
      <c r="S331" s="165" t="str">
        <f t="shared" ca="1" si="27"/>
        <v>IN</v>
      </c>
      <c r="T331" s="165" t="str">
        <f ca="1">IF(B331="","",IF(ISERROR(MATCH($J331,[1]SorP!$B$1:$B$6226,0)),"",INDIRECT("'SorP'!$A$"&amp;MATCH($S331&amp;$J331,[1]SorP!C:C,0))))</f>
        <v>IL-D</v>
      </c>
      <c r="U331" s="185"/>
      <c r="V331" s="209">
        <f>IF(C331="",NA(),IF(OR(C331="Smelter not listed",C331="Smelter not yet identified"),MATCH($B331&amp;$D331,'[1]Smelter Look-up'!$J:$J,0),MATCH($B331&amp;$C331,'[1]Smelter Look-up'!$J:$J,0)))</f>
        <v>497</v>
      </c>
      <c r="X331" s="210">
        <f t="shared" si="25"/>
        <v>0</v>
      </c>
      <c r="AB331" s="211" t="str">
        <f t="shared" si="26"/>
        <v>TinPrecious Minerals and Smelting Limited</v>
      </c>
    </row>
    <row r="332" spans="1:28" s="210" customFormat="1" ht="76.5">
      <c r="A332" s="165" t="s">
        <v>15455</v>
      </c>
      <c r="B332" s="166" t="s">
        <v>1088</v>
      </c>
      <c r="C332" s="170" t="s">
        <v>15454</v>
      </c>
      <c r="D332" s="213"/>
      <c r="E332" s="166" t="s">
        <v>15991</v>
      </c>
      <c r="F332" s="166" t="s">
        <v>15455</v>
      </c>
      <c r="G332" s="166" t="s">
        <v>12764</v>
      </c>
      <c r="H332" s="167" t="s">
        <v>15903</v>
      </c>
      <c r="I332" s="168" t="s">
        <v>15903</v>
      </c>
      <c r="J332" s="168" t="s">
        <v>15903</v>
      </c>
      <c r="K332" s="207"/>
      <c r="L332" s="207"/>
      <c r="M332" s="207"/>
      <c r="N332" s="207"/>
      <c r="O332" s="207"/>
      <c r="P332" s="169"/>
      <c r="Q332" s="208"/>
      <c r="R332" s="166" t="s">
        <v>15903</v>
      </c>
      <c r="S332" s="165" t="str">
        <f t="shared" ca="1" si="27"/>
        <v>ID</v>
      </c>
      <c r="T332" s="165" t="str">
        <f ca="1">IF(B332="","",IF(ISERROR(MATCH($J332,[1]SorP!$B$1:$B$6226,0)),"",INDIRECT("'SorP'!$A$"&amp;MATCH($S332&amp;$J332,[1]SorP!C:C,0))))</f>
        <v/>
      </c>
      <c r="U332" s="185"/>
      <c r="V332" s="209" t="e">
        <f>IF(C332="",NA(),IF(OR(C332="Smelter not listed",C332="Smelter not yet identified"),MATCH($B332&amp;$D332,'[1]Smelter Look-up'!$J:$J,0),MATCH($B332&amp;$C332,'[1]Smelter Look-up'!$J:$J,0)))</f>
        <v>#N/A</v>
      </c>
      <c r="X332" s="210">
        <f t="shared" si="25"/>
        <v>0</v>
      </c>
      <c r="AB332" s="211" t="str">
        <f t="shared" si="26"/>
        <v>TinPT Aries Kencana Sejahtera</v>
      </c>
    </row>
    <row r="333" spans="1:28" s="210" customFormat="1" ht="51">
      <c r="A333" s="165" t="s">
        <v>16120</v>
      </c>
      <c r="B333" s="166" t="s">
        <v>1088</v>
      </c>
      <c r="C333" s="170" t="s">
        <v>16121</v>
      </c>
      <c r="D333" s="213"/>
      <c r="E333" s="166" t="s">
        <v>15991</v>
      </c>
      <c r="F333" s="166" t="s">
        <v>16120</v>
      </c>
      <c r="G333" s="166" t="s">
        <v>12764</v>
      </c>
      <c r="H333" s="167">
        <v>0</v>
      </c>
      <c r="I333" s="168" t="s">
        <v>16122</v>
      </c>
      <c r="J333" s="168" t="s">
        <v>12398</v>
      </c>
      <c r="K333" s="207"/>
      <c r="L333" s="207"/>
      <c r="M333" s="207"/>
      <c r="N333" s="207"/>
      <c r="O333" s="207"/>
      <c r="P333" s="169"/>
      <c r="Q333" s="208"/>
      <c r="R333" s="166" t="s">
        <v>16121</v>
      </c>
      <c r="S333" s="165" t="str">
        <f t="shared" ca="1" si="27"/>
        <v>ID</v>
      </c>
      <c r="T333" s="165" t="str">
        <f ca="1">IF(B333="","",IF(ISERROR(MATCH($J333,[1]SorP!$B$1:$B$6226,0)),"",INDIRECT("'SorP'!$A$"&amp;MATCH($S333&amp;$J333,[1]SorP!C:C,0))))</f>
        <v>ID-ML</v>
      </c>
      <c r="U333" s="185"/>
      <c r="V333" s="209">
        <f>IF(C333="",NA(),IF(OR(C333="Smelter not listed",C333="Smelter not yet identified"),MATCH($B333&amp;$D333,'[1]Smelter Look-up'!$J:$J,0),MATCH($B333&amp;$C333,'[1]Smelter Look-up'!$J:$J,0)))</f>
        <v>498</v>
      </c>
      <c r="X333" s="210">
        <f t="shared" si="25"/>
        <v>0</v>
      </c>
      <c r="AB333" s="211" t="str">
        <f t="shared" si="26"/>
        <v>TinPT Arsed Indonesia</v>
      </c>
    </row>
    <row r="334" spans="1:28" s="210" customFormat="1" ht="63.75">
      <c r="A334" s="165" t="s">
        <v>15458</v>
      </c>
      <c r="B334" s="166" t="s">
        <v>1088</v>
      </c>
      <c r="C334" s="170" t="s">
        <v>15457</v>
      </c>
      <c r="D334" s="213"/>
      <c r="E334" s="166" t="s">
        <v>15991</v>
      </c>
      <c r="F334" s="166" t="s">
        <v>15458</v>
      </c>
      <c r="G334" s="166" t="s">
        <v>12764</v>
      </c>
      <c r="H334" s="167" t="s">
        <v>15903</v>
      </c>
      <c r="I334" s="168" t="s">
        <v>15903</v>
      </c>
      <c r="J334" s="168" t="s">
        <v>15903</v>
      </c>
      <c r="K334" s="207"/>
      <c r="L334" s="207"/>
      <c r="M334" s="207"/>
      <c r="N334" s="207"/>
      <c r="O334" s="207"/>
      <c r="P334" s="169"/>
      <c r="Q334" s="208"/>
      <c r="R334" s="166" t="s">
        <v>15903</v>
      </c>
      <c r="S334" s="165" t="str">
        <f t="shared" ca="1" si="27"/>
        <v>ID</v>
      </c>
      <c r="T334" s="165" t="str">
        <f ca="1">IF(B334="","",IF(ISERROR(MATCH($J334,[1]SorP!$B$1:$B$6226,0)),"",INDIRECT("'SorP'!$A$"&amp;MATCH($S334&amp;$J334,[1]SorP!C:C,0))))</f>
        <v/>
      </c>
      <c r="U334" s="185"/>
      <c r="V334" s="209" t="e">
        <f>IF(C334="",NA(),IF(OR(C334="Smelter not listed",C334="Smelter not yet identified"),MATCH($B334&amp;$D334,'[1]Smelter Look-up'!$J:$J,0),MATCH($B334&amp;$C334,'[1]Smelter Look-up'!$J:$J,0)))</f>
        <v>#N/A</v>
      </c>
      <c r="X334" s="210">
        <f t="shared" si="25"/>
        <v>0</v>
      </c>
      <c r="AB334" s="211" t="str">
        <f t="shared" si="26"/>
        <v>TinPT Artha Cipta Langgeng</v>
      </c>
    </row>
    <row r="335" spans="1:28" s="210" customFormat="1" ht="63.75">
      <c r="A335" s="165" t="s">
        <v>1356</v>
      </c>
      <c r="B335" s="166" t="s">
        <v>1088</v>
      </c>
      <c r="C335" s="170" t="s">
        <v>1355</v>
      </c>
      <c r="D335" s="213"/>
      <c r="E335" s="166" t="s">
        <v>15991</v>
      </c>
      <c r="F335" s="166" t="s">
        <v>1356</v>
      </c>
      <c r="G335" s="166" t="s">
        <v>12764</v>
      </c>
      <c r="H335" s="167">
        <v>0</v>
      </c>
      <c r="I335" s="168" t="s">
        <v>1686</v>
      </c>
      <c r="J335" s="168" t="s">
        <v>12398</v>
      </c>
      <c r="K335" s="207"/>
      <c r="L335" s="207"/>
      <c r="M335" s="207"/>
      <c r="N335" s="207"/>
      <c r="O335" s="207"/>
      <c r="P335" s="169"/>
      <c r="Q335" s="208"/>
      <c r="R335" s="166" t="s">
        <v>1355</v>
      </c>
      <c r="S335" s="165" t="str">
        <f t="shared" ca="1" si="27"/>
        <v>ID</v>
      </c>
      <c r="T335" s="165" t="str">
        <f ca="1">IF(B335="","",IF(ISERROR(MATCH($J335,[1]SorP!$B$1:$B$6226,0)),"",INDIRECT("'SorP'!$A$"&amp;MATCH($S335&amp;$J335,[1]SorP!C:C,0))))</f>
        <v>ID-ML</v>
      </c>
      <c r="U335" s="185"/>
      <c r="V335" s="209">
        <f>IF(C335="",NA(),IF(OR(C335="Smelter not listed",C335="Smelter not yet identified"),MATCH($B335&amp;$D335,'[1]Smelter Look-up'!$J:$J,0),MATCH($B335&amp;$C335,'[1]Smelter Look-up'!$J:$J,0)))</f>
        <v>499</v>
      </c>
      <c r="X335" s="210">
        <f t="shared" si="25"/>
        <v>0</v>
      </c>
      <c r="AB335" s="211" t="str">
        <f t="shared" si="26"/>
        <v>TinPT ATD Makmur Mandiri Jaya</v>
      </c>
    </row>
    <row r="336" spans="1:28" s="210" customFormat="1" ht="51">
      <c r="A336" s="165" t="s">
        <v>14907</v>
      </c>
      <c r="B336" s="166" t="s">
        <v>1088</v>
      </c>
      <c r="C336" s="170" t="s">
        <v>14906</v>
      </c>
      <c r="D336" s="213"/>
      <c r="E336" s="166" t="s">
        <v>15991</v>
      </c>
      <c r="F336" s="166" t="s">
        <v>14907</v>
      </c>
      <c r="G336" s="166" t="s">
        <v>12764</v>
      </c>
      <c r="H336" s="167">
        <v>0</v>
      </c>
      <c r="I336" s="168" t="s">
        <v>14910</v>
      </c>
      <c r="J336" s="168" t="s">
        <v>12398</v>
      </c>
      <c r="K336" s="207"/>
      <c r="L336" s="207"/>
      <c r="M336" s="207"/>
      <c r="N336" s="207"/>
      <c r="O336" s="207"/>
      <c r="P336" s="169"/>
      <c r="Q336" s="208"/>
      <c r="R336" s="166" t="s">
        <v>14906</v>
      </c>
      <c r="S336" s="165" t="str">
        <f t="shared" ca="1" si="27"/>
        <v>ID</v>
      </c>
      <c r="T336" s="165" t="str">
        <f ca="1">IF(B336="","",IF(ISERROR(MATCH($J336,[1]SorP!$B$1:$B$6226,0)),"",INDIRECT("'SorP'!$A$"&amp;MATCH($S336&amp;$J336,[1]SorP!C:C,0))))</f>
        <v>ID-ML</v>
      </c>
      <c r="U336" s="185"/>
      <c r="V336" s="209">
        <f>IF(C336="",NA(),IF(OR(C336="Smelter not listed",C336="Smelter not yet identified"),MATCH($B336&amp;$D336,'[1]Smelter Look-up'!$J:$J,0),MATCH($B336&amp;$C336,'[1]Smelter Look-up'!$J:$J,0)))</f>
        <v>500</v>
      </c>
      <c r="X336" s="210">
        <f t="shared" si="25"/>
        <v>0</v>
      </c>
      <c r="AB336" s="211" t="str">
        <f t="shared" si="26"/>
        <v>TinPT Bangka Prima Tin</v>
      </c>
    </row>
    <row r="337" spans="1:28" s="210" customFormat="1" ht="51">
      <c r="A337" s="165" t="s">
        <v>14870</v>
      </c>
      <c r="B337" s="166" t="s">
        <v>1088</v>
      </c>
      <c r="C337" s="170" t="s">
        <v>14869</v>
      </c>
      <c r="D337" s="213"/>
      <c r="E337" s="166" t="s">
        <v>15991</v>
      </c>
      <c r="F337" s="166" t="s">
        <v>14870</v>
      </c>
      <c r="G337" s="166" t="s">
        <v>12764</v>
      </c>
      <c r="H337" s="167">
        <v>0</v>
      </c>
      <c r="I337" s="168" t="s">
        <v>14871</v>
      </c>
      <c r="J337" s="168" t="s">
        <v>1707</v>
      </c>
      <c r="K337" s="207"/>
      <c r="L337" s="207"/>
      <c r="M337" s="207"/>
      <c r="N337" s="207"/>
      <c r="O337" s="207"/>
      <c r="P337" s="169"/>
      <c r="Q337" s="208"/>
      <c r="R337" s="166" t="s">
        <v>14869</v>
      </c>
      <c r="S337" s="165" t="str">
        <f t="shared" ca="1" si="27"/>
        <v>ID</v>
      </c>
      <c r="T337" s="165" t="str">
        <f ca="1">IF(B337="","",IF(ISERROR(MATCH($J337,[1]SorP!$B$1:$B$6226,0)),"",INDIRECT("'SorP'!$A$"&amp;MATCH($S337&amp;$J337,[1]SorP!C:C,0))))</f>
        <v>ID-NU</v>
      </c>
      <c r="U337" s="185"/>
      <c r="V337" s="209">
        <f>IF(C337="",NA(),IF(OR(C337="Smelter not listed",C337="Smelter not yet identified"),MATCH($B337&amp;$D337,'[1]Smelter Look-up'!$J:$J,0),MATCH($B337&amp;$C337,'[1]Smelter Look-up'!$J:$J,0)))</f>
        <v>501</v>
      </c>
      <c r="X337" s="210">
        <f t="shared" si="25"/>
        <v>0</v>
      </c>
      <c r="AB337" s="211" t="str">
        <f t="shared" si="26"/>
        <v>TinPT Cipta Persada Mulia</v>
      </c>
    </row>
    <row r="338" spans="1:28" s="210" customFormat="1" ht="51">
      <c r="A338" s="165" t="s">
        <v>15460</v>
      </c>
      <c r="B338" s="166" t="s">
        <v>1088</v>
      </c>
      <c r="C338" s="170" t="s">
        <v>15459</v>
      </c>
      <c r="D338" s="213"/>
      <c r="E338" s="166" t="s">
        <v>15991</v>
      </c>
      <c r="F338" s="166" t="s">
        <v>15460</v>
      </c>
      <c r="G338" s="166" t="s">
        <v>12764</v>
      </c>
      <c r="H338" s="167" t="s">
        <v>15903</v>
      </c>
      <c r="I338" s="168" t="s">
        <v>15903</v>
      </c>
      <c r="J338" s="168" t="s">
        <v>15903</v>
      </c>
      <c r="K338" s="207"/>
      <c r="L338" s="207"/>
      <c r="M338" s="207"/>
      <c r="N338" s="207"/>
      <c r="O338" s="207"/>
      <c r="P338" s="169"/>
      <c r="Q338" s="208"/>
      <c r="R338" s="166" t="s">
        <v>15903</v>
      </c>
      <c r="S338" s="165" t="str">
        <f t="shared" ca="1" si="27"/>
        <v>ID</v>
      </c>
      <c r="T338" s="165" t="str">
        <f ca="1">IF(B338="","",IF(ISERROR(MATCH($J338,[1]SorP!$B$1:$B$6226,0)),"",INDIRECT("'SorP'!$A$"&amp;MATCH($S338&amp;$J338,[1]SorP!C:C,0))))</f>
        <v/>
      </c>
      <c r="U338" s="185"/>
      <c r="V338" s="209" t="e">
        <f>IF(C338="",NA(),IF(OR(C338="Smelter not listed",C338="Smelter not yet identified"),MATCH($B338&amp;$D338,'[1]Smelter Look-up'!$J:$J,0),MATCH($B338&amp;$C338,'[1]Smelter Look-up'!$J:$J,0)))</f>
        <v>#N/A</v>
      </c>
      <c r="X338" s="210">
        <f t="shared" si="25"/>
        <v>0</v>
      </c>
      <c r="AB338" s="211" t="str">
        <f t="shared" si="26"/>
        <v>TinPT Masbro Alam Stania</v>
      </c>
    </row>
    <row r="339" spans="1:28" s="210" customFormat="1" ht="51">
      <c r="A339" s="165" t="s">
        <v>749</v>
      </c>
      <c r="B339" s="166" t="s">
        <v>1088</v>
      </c>
      <c r="C339" s="170" t="s">
        <v>607</v>
      </c>
      <c r="D339" s="213"/>
      <c r="E339" s="166" t="s">
        <v>15991</v>
      </c>
      <c r="F339" s="166" t="s">
        <v>749</v>
      </c>
      <c r="G339" s="166" t="s">
        <v>12764</v>
      </c>
      <c r="H339" s="167">
        <v>0</v>
      </c>
      <c r="I339" s="168" t="s">
        <v>1686</v>
      </c>
      <c r="J339" s="168" t="s">
        <v>12398</v>
      </c>
      <c r="K339" s="207"/>
      <c r="L339" s="207"/>
      <c r="M339" s="207"/>
      <c r="N339" s="207"/>
      <c r="O339" s="207"/>
      <c r="P339" s="169"/>
      <c r="Q339" s="208"/>
      <c r="R339" s="166" t="s">
        <v>607</v>
      </c>
      <c r="S339" s="165" t="str">
        <f t="shared" ca="1" si="27"/>
        <v>ID</v>
      </c>
      <c r="T339" s="165" t="str">
        <f ca="1">IF(B339="","",IF(ISERROR(MATCH($J339,[1]SorP!$B$1:$B$6226,0)),"",INDIRECT("'SorP'!$A$"&amp;MATCH($S339&amp;$J339,[1]SorP!C:C,0))))</f>
        <v>ID-ML</v>
      </c>
      <c r="U339" s="185"/>
      <c r="V339" s="209">
        <f>IF(C339="",NA(),IF(OR(C339="Smelter not listed",C339="Smelter not yet identified"),MATCH($B339&amp;$D339,'[1]Smelter Look-up'!$J:$J,0),MATCH($B339&amp;$C339,'[1]Smelter Look-up'!$J:$J,0)))</f>
        <v>502</v>
      </c>
      <c r="X339" s="210">
        <f t="shared" si="25"/>
        <v>0</v>
      </c>
      <c r="AB339" s="211" t="str">
        <f t="shared" si="26"/>
        <v>TinPT Mitra Stania Prima</v>
      </c>
    </row>
    <row r="340" spans="1:28" s="210" customFormat="1" ht="63.75">
      <c r="A340" s="165" t="s">
        <v>13349</v>
      </c>
      <c r="B340" s="166" t="s">
        <v>1088</v>
      </c>
      <c r="C340" s="170" t="s">
        <v>13335</v>
      </c>
      <c r="D340" s="213"/>
      <c r="E340" s="166" t="s">
        <v>15991</v>
      </c>
      <c r="F340" s="166" t="s">
        <v>13349</v>
      </c>
      <c r="G340" s="166" t="s">
        <v>12764</v>
      </c>
      <c r="H340" s="167">
        <v>0</v>
      </c>
      <c r="I340" s="168" t="s">
        <v>14557</v>
      </c>
      <c r="J340" s="168" t="s">
        <v>12398</v>
      </c>
      <c r="K340" s="207"/>
      <c r="L340" s="207"/>
      <c r="M340" s="207"/>
      <c r="N340" s="207"/>
      <c r="O340" s="207"/>
      <c r="P340" s="169"/>
      <c r="Q340" s="208"/>
      <c r="R340" s="166" t="s">
        <v>13335</v>
      </c>
      <c r="S340" s="165" t="str">
        <f t="shared" ca="1" si="27"/>
        <v>ID</v>
      </c>
      <c r="T340" s="165" t="str">
        <f ca="1">IF(B340="","",IF(ISERROR(MATCH($J340,[1]SorP!$B$1:$B$6226,0)),"",INDIRECT("'SorP'!$A$"&amp;MATCH($S340&amp;$J340,[1]SorP!C:C,0))))</f>
        <v>ID-ML</v>
      </c>
      <c r="U340" s="185"/>
      <c r="V340" s="209">
        <f>IF(C340="",NA(),IF(OR(C340="Smelter not listed",C340="Smelter not yet identified"),MATCH($B340&amp;$D340,'[1]Smelter Look-up'!$J:$J,0),MATCH($B340&amp;$C340,'[1]Smelter Look-up'!$J:$J,0)))</f>
        <v>503</v>
      </c>
      <c r="X340" s="210">
        <f t="shared" si="25"/>
        <v>0</v>
      </c>
      <c r="AB340" s="211" t="str">
        <f t="shared" si="26"/>
        <v>TinPT Mitra Sukses Globalindo</v>
      </c>
    </row>
    <row r="341" spans="1:28" s="210" customFormat="1" ht="63.75">
      <c r="A341" s="165" t="s">
        <v>14902</v>
      </c>
      <c r="B341" s="166" t="s">
        <v>1088</v>
      </c>
      <c r="C341" s="170" t="s">
        <v>14901</v>
      </c>
      <c r="D341" s="213"/>
      <c r="E341" s="166" t="s">
        <v>15991</v>
      </c>
      <c r="F341" s="166" t="s">
        <v>14902</v>
      </c>
      <c r="G341" s="166" t="s">
        <v>12764</v>
      </c>
      <c r="H341" s="167">
        <v>0</v>
      </c>
      <c r="I341" s="168" t="s">
        <v>14908</v>
      </c>
      <c r="J341" s="168" t="s">
        <v>12398</v>
      </c>
      <c r="K341" s="207"/>
      <c r="L341" s="207"/>
      <c r="M341" s="207"/>
      <c r="N341" s="207"/>
      <c r="O341" s="207"/>
      <c r="P341" s="169"/>
      <c r="Q341" s="208"/>
      <c r="R341" s="166" t="s">
        <v>14901</v>
      </c>
      <c r="S341" s="165" t="str">
        <f t="shared" ca="1" si="27"/>
        <v>ID</v>
      </c>
      <c r="T341" s="165" t="str">
        <f ca="1">IF(B341="","",IF(ISERROR(MATCH($J341,[1]SorP!$B$1:$B$6226,0)),"",INDIRECT("'SorP'!$A$"&amp;MATCH($S341&amp;$J341,[1]SorP!C:C,0))))</f>
        <v>ID-ML</v>
      </c>
      <c r="U341" s="185"/>
      <c r="V341" s="209">
        <f>IF(C341="",NA(),IF(OR(C341="Smelter not listed",C341="Smelter not yet identified"),MATCH($B341&amp;$D341,'[1]Smelter Look-up'!$J:$J,0),MATCH($B341&amp;$C341,'[1]Smelter Look-up'!$J:$J,0)))</f>
        <v>504</v>
      </c>
      <c r="X341" s="210">
        <f t="shared" si="25"/>
        <v>0</v>
      </c>
      <c r="AB341" s="211" t="str">
        <f t="shared" si="26"/>
        <v>TinPT Premium Tin Indonesia</v>
      </c>
    </row>
    <row r="342" spans="1:28" s="210" customFormat="1" ht="51">
      <c r="A342" s="165" t="s">
        <v>15253</v>
      </c>
      <c r="B342" s="166" t="s">
        <v>1088</v>
      </c>
      <c r="C342" s="170" t="s">
        <v>15252</v>
      </c>
      <c r="D342" s="213"/>
      <c r="E342" s="166" t="s">
        <v>15991</v>
      </c>
      <c r="F342" s="166" t="s">
        <v>15253</v>
      </c>
      <c r="G342" s="166" t="s">
        <v>12764</v>
      </c>
      <c r="H342" s="167">
        <v>0</v>
      </c>
      <c r="I342" s="168" t="s">
        <v>14554</v>
      </c>
      <c r="J342" s="168" t="s">
        <v>12398</v>
      </c>
      <c r="K342" s="207"/>
      <c r="L342" s="207"/>
      <c r="M342" s="207"/>
      <c r="N342" s="207"/>
      <c r="O342" s="207"/>
      <c r="P342" s="169"/>
      <c r="Q342" s="208"/>
      <c r="R342" s="166" t="s">
        <v>15252</v>
      </c>
      <c r="S342" s="165" t="str">
        <f t="shared" ca="1" si="27"/>
        <v>ID</v>
      </c>
      <c r="T342" s="165" t="str">
        <f ca="1">IF(B342="","",IF(ISERROR(MATCH($J342,[1]SorP!$B$1:$B$6226,0)),"",INDIRECT("'SorP'!$A$"&amp;MATCH($S342&amp;$J342,[1]SorP!C:C,0))))</f>
        <v>ID-ML</v>
      </c>
      <c r="U342" s="185"/>
      <c r="V342" s="209">
        <f>IF(C342="",NA(),IF(OR(C342="Smelter not listed",C342="Smelter not yet identified"),MATCH($B342&amp;$D342,'[1]Smelter Look-up'!$J:$J,0),MATCH($B342&amp;$C342,'[1]Smelter Look-up'!$J:$J,0)))</f>
        <v>505</v>
      </c>
      <c r="X342" s="210">
        <f t="shared" si="25"/>
        <v>0</v>
      </c>
      <c r="AB342" s="211" t="str">
        <f t="shared" si="26"/>
        <v>TinPT Prima Timah Utama</v>
      </c>
    </row>
    <row r="343" spans="1:28" s="210" customFormat="1" ht="76.5">
      <c r="A343" s="165" t="s">
        <v>14873</v>
      </c>
      <c r="B343" s="166" t="s">
        <v>1088</v>
      </c>
      <c r="C343" s="170" t="s">
        <v>14872</v>
      </c>
      <c r="D343" s="213"/>
      <c r="E343" s="166" t="s">
        <v>15991</v>
      </c>
      <c r="F343" s="166" t="s">
        <v>14873</v>
      </c>
      <c r="G343" s="166" t="s">
        <v>12764</v>
      </c>
      <c r="H343" s="167">
        <v>0</v>
      </c>
      <c r="I343" s="168" t="s">
        <v>1686</v>
      </c>
      <c r="J343" s="168" t="s">
        <v>12398</v>
      </c>
      <c r="K343" s="207"/>
      <c r="L343" s="207"/>
      <c r="M343" s="207"/>
      <c r="N343" s="207"/>
      <c r="O343" s="207"/>
      <c r="P343" s="169"/>
      <c r="Q343" s="208"/>
      <c r="R343" s="166" t="s">
        <v>14872</v>
      </c>
      <c r="S343" s="165" t="str">
        <f t="shared" ca="1" si="27"/>
        <v>ID</v>
      </c>
      <c r="T343" s="165" t="str">
        <f ca="1">IF(B343="","",IF(ISERROR(MATCH($J343,[1]SorP!$B$1:$B$6226,0)),"",INDIRECT("'SorP'!$A$"&amp;MATCH($S343&amp;$J343,[1]SorP!C:C,0))))</f>
        <v>ID-ML</v>
      </c>
      <c r="U343" s="185"/>
      <c r="V343" s="209">
        <f>IF(C343="",NA(),IF(OR(C343="Smelter not listed",C343="Smelter not yet identified"),MATCH($B343&amp;$D343,'[1]Smelter Look-up'!$J:$J,0),MATCH($B343&amp;$C343,'[1]Smelter Look-up'!$J:$J,0)))</f>
        <v>506</v>
      </c>
      <c r="X343" s="210">
        <f t="shared" si="25"/>
        <v>0</v>
      </c>
      <c r="AB343" s="211" t="str">
        <f t="shared" si="26"/>
        <v>TinPT Putera Sarana Shakti (PT PSS)</v>
      </c>
    </row>
    <row r="344" spans="1:28" s="210" customFormat="1" ht="38.25">
      <c r="A344" s="165" t="s">
        <v>15179</v>
      </c>
      <c r="B344" s="166" t="s">
        <v>1088</v>
      </c>
      <c r="C344" s="170" t="s">
        <v>15178</v>
      </c>
      <c r="D344" s="213"/>
      <c r="E344" s="166" t="s">
        <v>15991</v>
      </c>
      <c r="F344" s="166" t="s">
        <v>15179</v>
      </c>
      <c r="G344" s="166" t="s">
        <v>12764</v>
      </c>
      <c r="H344" s="167">
        <v>0</v>
      </c>
      <c r="I344" s="168" t="s">
        <v>14554</v>
      </c>
      <c r="J344" s="168" t="s">
        <v>12398</v>
      </c>
      <c r="K344" s="207"/>
      <c r="L344" s="207"/>
      <c r="M344" s="207"/>
      <c r="N344" s="207"/>
      <c r="O344" s="207"/>
      <c r="P344" s="169"/>
      <c r="Q344" s="208"/>
      <c r="R344" s="166" t="s">
        <v>15178</v>
      </c>
      <c r="S344" s="165" t="str">
        <f t="shared" ca="1" si="27"/>
        <v>ID</v>
      </c>
      <c r="T344" s="165" t="str">
        <f ca="1">IF(B344="","",IF(ISERROR(MATCH($J344,[1]SorP!$B$1:$B$6226,0)),"",INDIRECT("'SorP'!$A$"&amp;MATCH($S344&amp;$J344,[1]SorP!C:C,0))))</f>
        <v>ID-ML</v>
      </c>
      <c r="U344" s="185"/>
      <c r="V344" s="209">
        <f>IF(C344="",NA(),IF(OR(C344="Smelter not listed",C344="Smelter not yet identified"),MATCH($B344&amp;$D344,'[1]Smelter Look-up'!$J:$J,0),MATCH($B344&amp;$C344,'[1]Smelter Look-up'!$J:$J,0)))</f>
        <v>507</v>
      </c>
      <c r="X344" s="210">
        <f t="shared" si="25"/>
        <v>0</v>
      </c>
      <c r="AB344" s="211" t="str">
        <f t="shared" si="26"/>
        <v>TinPT Rajehan Ariq</v>
      </c>
    </row>
    <row r="345" spans="1:28" s="210" customFormat="1" ht="51">
      <c r="A345" s="165" t="s">
        <v>767</v>
      </c>
      <c r="B345" s="166" t="s">
        <v>1088</v>
      </c>
      <c r="C345" s="170" t="s">
        <v>13289</v>
      </c>
      <c r="D345" s="213"/>
      <c r="E345" s="166" t="s">
        <v>15991</v>
      </c>
      <c r="F345" s="166" t="s">
        <v>767</v>
      </c>
      <c r="G345" s="166" t="s">
        <v>12764</v>
      </c>
      <c r="H345" s="167">
        <v>0</v>
      </c>
      <c r="I345" s="168" t="s">
        <v>1708</v>
      </c>
      <c r="J345" s="168" t="s">
        <v>5897</v>
      </c>
      <c r="K345" s="207"/>
      <c r="L345" s="207"/>
      <c r="M345" s="207"/>
      <c r="N345" s="207"/>
      <c r="O345" s="207"/>
      <c r="P345" s="169"/>
      <c r="Q345" s="208"/>
      <c r="R345" s="166" t="s">
        <v>13289</v>
      </c>
      <c r="S345" s="165" t="str">
        <f t="shared" ca="1" si="27"/>
        <v>ID</v>
      </c>
      <c r="T345" s="165" t="str">
        <f ca="1">IF(B345="","",IF(ISERROR(MATCH($J345,[1]SorP!$B$1:$B$6226,0)),"",INDIRECT("'SorP'!$A$"&amp;MATCH($S345&amp;$J345,[1]SorP!C:C,0))))</f>
        <v>ID-NB</v>
      </c>
      <c r="U345" s="185"/>
      <c r="V345" s="209">
        <f>IF(C345="",NA(),IF(OR(C345="Smelter not listed",C345="Smelter not yet identified"),MATCH($B345&amp;$D345,'[1]Smelter Look-up'!$J:$J,0),MATCH($B345&amp;$C345,'[1]Smelter Look-up'!$J:$J,0)))</f>
        <v>509</v>
      </c>
      <c r="X345" s="210">
        <f t="shared" si="25"/>
        <v>0</v>
      </c>
      <c r="AB345" s="211" t="str">
        <f t="shared" si="26"/>
        <v>TinPT Timah Tbk Kundur</v>
      </c>
    </row>
    <row r="346" spans="1:28" s="210" customFormat="1" ht="51">
      <c r="A346" s="165" t="s">
        <v>750</v>
      </c>
      <c r="B346" s="166" t="s">
        <v>1088</v>
      </c>
      <c r="C346" s="170" t="s">
        <v>13288</v>
      </c>
      <c r="D346" s="213"/>
      <c r="E346" s="166" t="s">
        <v>15991</v>
      </c>
      <c r="F346" s="166" t="s">
        <v>750</v>
      </c>
      <c r="G346" s="166" t="s">
        <v>12764</v>
      </c>
      <c r="H346" s="167">
        <v>0</v>
      </c>
      <c r="I346" s="168" t="s">
        <v>1710</v>
      </c>
      <c r="J346" s="168" t="s">
        <v>12398</v>
      </c>
      <c r="K346" s="207"/>
      <c r="L346" s="207"/>
      <c r="M346" s="207"/>
      <c r="N346" s="207"/>
      <c r="O346" s="207"/>
      <c r="P346" s="169"/>
      <c r="Q346" s="208"/>
      <c r="R346" s="166" t="s">
        <v>13288</v>
      </c>
      <c r="S346" s="165" t="str">
        <f t="shared" ca="1" si="27"/>
        <v>ID</v>
      </c>
      <c r="T346" s="165" t="str">
        <f ca="1">IF(B346="","",IF(ISERROR(MATCH($J346,[1]SorP!$B$1:$B$6226,0)),"",INDIRECT("'SorP'!$A$"&amp;MATCH($S346&amp;$J346,[1]SorP!C:C,0))))</f>
        <v>ID-ML</v>
      </c>
      <c r="U346" s="185"/>
      <c r="V346" s="209">
        <f>IF(C346="",NA(),IF(OR(C346="Smelter not listed",C346="Smelter not yet identified"),MATCH($B346&amp;$D346,'[1]Smelter Look-up'!$J:$J,0),MATCH($B346&amp;$C346,'[1]Smelter Look-up'!$J:$J,0)))</f>
        <v>510</v>
      </c>
      <c r="X346" s="210">
        <f t="shared" si="25"/>
        <v>0</v>
      </c>
      <c r="AB346" s="211" t="str">
        <f t="shared" si="26"/>
        <v>TinPT Timah Tbk Mentok</v>
      </c>
    </row>
    <row r="347" spans="1:28" s="210" customFormat="1" ht="76.5">
      <c r="A347" s="165" t="s">
        <v>1727</v>
      </c>
      <c r="B347" s="166" t="s">
        <v>1088</v>
      </c>
      <c r="C347" s="170" t="s">
        <v>11985</v>
      </c>
      <c r="D347" s="213"/>
      <c r="E347" s="166" t="s">
        <v>15907</v>
      </c>
      <c r="F347" s="166" t="s">
        <v>1727</v>
      </c>
      <c r="G347" s="166" t="s">
        <v>12764</v>
      </c>
      <c r="H347" s="167">
        <v>0</v>
      </c>
      <c r="I347" s="168" t="s">
        <v>1644</v>
      </c>
      <c r="J347" s="168" t="s">
        <v>1678</v>
      </c>
      <c r="K347" s="207"/>
      <c r="L347" s="207"/>
      <c r="M347" s="207"/>
      <c r="N347" s="207"/>
      <c r="O347" s="207"/>
      <c r="P347" s="169"/>
      <c r="Q347" s="208"/>
      <c r="R347" s="166" t="s">
        <v>11985</v>
      </c>
      <c r="S347" s="165" t="str">
        <f t="shared" ca="1" si="27"/>
        <v>BR</v>
      </c>
      <c r="T347" s="165" t="str">
        <f ca="1">IF(B347="","",IF(ISERROR(MATCH($J347,[1]SorP!$B$1:$B$6226,0)),"",INDIRECT("'SorP'!$A$"&amp;MATCH($S347&amp;$J347,[1]SorP!C:C,0))))</f>
        <v>BR-MG</v>
      </c>
      <c r="U347" s="185"/>
      <c r="V347" s="209">
        <f>IF(C347="",NA(),IF(OR(C347="Smelter not listed",C347="Smelter not yet identified"),MATCH($B347&amp;$D347,'[1]Smelter Look-up'!$J:$J,0),MATCH($B347&amp;$C347,'[1]Smelter Look-up'!$J:$J,0)))</f>
        <v>512</v>
      </c>
      <c r="X347" s="210">
        <f t="shared" si="25"/>
        <v>0</v>
      </c>
      <c r="AB347" s="211" t="str">
        <f t="shared" si="26"/>
        <v>TinResind Industria e Comercio Ltda.</v>
      </c>
    </row>
    <row r="348" spans="1:28" s="210" customFormat="1" ht="63.75">
      <c r="A348" s="165" t="s">
        <v>16123</v>
      </c>
      <c r="B348" s="166" t="s">
        <v>1088</v>
      </c>
      <c r="C348" s="170" t="s">
        <v>16124</v>
      </c>
      <c r="D348" s="213"/>
      <c r="E348" s="166" t="s">
        <v>15984</v>
      </c>
      <c r="F348" s="166" t="s">
        <v>16123</v>
      </c>
      <c r="G348" s="166" t="s">
        <v>12764</v>
      </c>
      <c r="H348" s="167" t="s">
        <v>15903</v>
      </c>
      <c r="I348" s="168" t="s">
        <v>15903</v>
      </c>
      <c r="J348" s="168" t="s">
        <v>15903</v>
      </c>
      <c r="K348" s="207"/>
      <c r="L348" s="207"/>
      <c r="M348" s="207"/>
      <c r="N348" s="207"/>
      <c r="O348" s="207"/>
      <c r="P348" s="169"/>
      <c r="Q348" s="208"/>
      <c r="R348" s="166" t="s">
        <v>15903</v>
      </c>
      <c r="S348" s="165" t="str">
        <f t="shared" ca="1" si="27"/>
        <v>MY</v>
      </c>
      <c r="T348" s="165" t="str">
        <f ca="1">IF(B348="","",IF(ISERROR(MATCH($J348,[1]SorP!$B$1:$B$6226,0)),"",INDIRECT("'SorP'!$A$"&amp;MATCH($S348&amp;$J348,[1]SorP!C:C,0))))</f>
        <v/>
      </c>
      <c r="U348" s="185"/>
      <c r="V348" s="209" t="e">
        <f>IF(C348="",NA(),IF(OR(C348="Smelter not listed",C348="Smelter not yet identified"),MATCH($B348&amp;$D348,'[1]Smelter Look-up'!$J:$J,0),MATCH($B348&amp;$C348,'[1]Smelter Look-up'!$J:$J,0)))</f>
        <v>#N/A</v>
      </c>
      <c r="X348" s="210">
        <f t="shared" si="25"/>
        <v>0</v>
      </c>
      <c r="AB348" s="211" t="str">
        <f t="shared" si="26"/>
        <v>TinRian Resources SDN. BHD.</v>
      </c>
    </row>
    <row r="349" spans="1:28" s="210" customFormat="1" ht="89.25">
      <c r="A349" s="165" t="s">
        <v>15189</v>
      </c>
      <c r="B349" s="166" t="s">
        <v>1088</v>
      </c>
      <c r="C349" s="170" t="s">
        <v>15188</v>
      </c>
      <c r="D349" s="213"/>
      <c r="E349" s="166" t="s">
        <v>15916</v>
      </c>
      <c r="F349" s="166" t="s">
        <v>15189</v>
      </c>
      <c r="G349" s="166" t="s">
        <v>12764</v>
      </c>
      <c r="H349" s="167">
        <v>0</v>
      </c>
      <c r="I349" s="168" t="s">
        <v>15198</v>
      </c>
      <c r="J349" s="168" t="s">
        <v>14935</v>
      </c>
      <c r="K349" s="207"/>
      <c r="L349" s="207"/>
      <c r="M349" s="207"/>
      <c r="N349" s="207"/>
      <c r="O349" s="207"/>
      <c r="P349" s="169"/>
      <c r="Q349" s="208"/>
      <c r="R349" s="166" t="s">
        <v>15188</v>
      </c>
      <c r="S349" s="165" t="str">
        <f t="shared" ca="1" si="27"/>
        <v>IN</v>
      </c>
      <c r="T349" s="165" t="str">
        <f ca="1">IF(B349="","",IF(ISERROR(MATCH($J349,[1]SorP!$B$1:$B$6226,0)),"",INDIRECT("'SorP'!$A$"&amp;MATCH($S349&amp;$J349,[1]SorP!C:C,0))))</f>
        <v>IL-JM</v>
      </c>
      <c r="U349" s="185"/>
      <c r="V349" s="209">
        <f>IF(C349="",NA(),IF(OR(C349="Smelter not listed",C349="Smelter not yet identified"),MATCH($B349&amp;$D349,'[1]Smelter Look-up'!$J:$J,0),MATCH($B349&amp;$C349,'[1]Smelter Look-up'!$J:$J,0)))</f>
        <v>514</v>
      </c>
      <c r="X349" s="210">
        <f t="shared" si="25"/>
        <v>0</v>
      </c>
      <c r="AB349" s="211" t="str">
        <f t="shared" si="26"/>
        <v>TinRIKAYAA GREENTECH PRIVATE LIMITED</v>
      </c>
    </row>
    <row r="350" spans="1:28" s="210" customFormat="1" ht="25.5">
      <c r="A350" s="165" t="s">
        <v>752</v>
      </c>
      <c r="B350" s="166" t="s">
        <v>1088</v>
      </c>
      <c r="C350" s="170" t="s">
        <v>751</v>
      </c>
      <c r="D350" s="213"/>
      <c r="E350" s="166" t="s">
        <v>15922</v>
      </c>
      <c r="F350" s="166" t="s">
        <v>752</v>
      </c>
      <c r="G350" s="166" t="s">
        <v>12764</v>
      </c>
      <c r="H350" s="167">
        <v>0</v>
      </c>
      <c r="I350" s="168" t="s">
        <v>13312</v>
      </c>
      <c r="J350" s="168" t="s">
        <v>1630</v>
      </c>
      <c r="K350" s="207"/>
      <c r="L350" s="207"/>
      <c r="M350" s="207"/>
      <c r="N350" s="207"/>
      <c r="O350" s="207"/>
      <c r="P350" s="169"/>
      <c r="Q350" s="208"/>
      <c r="R350" s="166" t="s">
        <v>751</v>
      </c>
      <c r="S350" s="165" t="str">
        <f t="shared" ca="1" si="27"/>
        <v>Unknown</v>
      </c>
      <c r="T350" s="165" t="e">
        <f ca="1">IF(B350="","",IF(ISERROR(MATCH($J350,[1]SorP!$B$1:$B$6226,0)),"",INDIRECT("'SorP'!$A$"&amp;MATCH($S350&amp;$J350,[1]SorP!C:C,0))))</f>
        <v>#N/A</v>
      </c>
      <c r="U350" s="185"/>
      <c r="V350" s="209">
        <f>IF(C350="",NA(),IF(OR(C350="Smelter not listed",C350="Smelter not yet identified"),MATCH($B350&amp;$D350,'[1]Smelter Look-up'!$J:$J,0),MATCH($B350&amp;$C350,'[1]Smelter Look-up'!$J:$J,0)))</f>
        <v>515</v>
      </c>
      <c r="X350" s="210">
        <f t="shared" si="25"/>
        <v>0</v>
      </c>
      <c r="AB350" s="211" t="str">
        <f t="shared" si="26"/>
        <v>TinRui Da Hung</v>
      </c>
    </row>
    <row r="351" spans="1:28" s="210" customFormat="1" ht="127.5">
      <c r="A351" s="165" t="s">
        <v>16125</v>
      </c>
      <c r="B351" s="166" t="s">
        <v>1088</v>
      </c>
      <c r="C351" s="170" t="s">
        <v>16005</v>
      </c>
      <c r="D351" s="213"/>
      <c r="E351" s="166" t="s">
        <v>15921</v>
      </c>
      <c r="F351" s="166" t="s">
        <v>16125</v>
      </c>
      <c r="G351" s="166" t="s">
        <v>12764</v>
      </c>
      <c r="H351" s="167" t="s">
        <v>15903</v>
      </c>
      <c r="I351" s="168" t="s">
        <v>15903</v>
      </c>
      <c r="J351" s="168" t="s">
        <v>15903</v>
      </c>
      <c r="K351" s="207"/>
      <c r="L351" s="207"/>
      <c r="M351" s="207"/>
      <c r="N351" s="207"/>
      <c r="O351" s="207"/>
      <c r="P351" s="169"/>
      <c r="Q351" s="208"/>
      <c r="R351" s="166" t="s">
        <v>15903</v>
      </c>
      <c r="S351" s="165" t="str">
        <f t="shared" ca="1" si="27"/>
        <v>CN</v>
      </c>
      <c r="T351" s="165" t="str">
        <f ca="1">IF(B351="","",IF(ISERROR(MATCH($J351,[1]SorP!$B$1:$B$6226,0)),"",INDIRECT("'SorP'!$A$"&amp;MATCH($S351&amp;$J351,[1]SorP!C:C,0))))</f>
        <v/>
      </c>
      <c r="U351" s="185"/>
      <c r="V351" s="209" t="e">
        <f>IF(C351="",NA(),IF(OR(C351="Smelter not listed",C351="Smelter not yet identified"),MATCH($B351&amp;$D351,'[1]Smelter Look-up'!$J:$J,0),MATCH($B351&amp;$C351,'[1]Smelter Look-up'!$J:$J,0)))</f>
        <v>#N/A</v>
      </c>
      <c r="X351" s="210">
        <f t="shared" si="25"/>
        <v>0</v>
      </c>
      <c r="AB351" s="211" t="str">
        <f t="shared" si="26"/>
        <v>TinShan Tou Shi Yong Yuan Jin Shu Zai Sheng Co., Ltd.</v>
      </c>
    </row>
    <row r="352" spans="1:28" s="210" customFormat="1" ht="63.75">
      <c r="A352" s="165" t="s">
        <v>16126</v>
      </c>
      <c r="B352" s="166" t="s">
        <v>1088</v>
      </c>
      <c r="C352" s="170" t="s">
        <v>16127</v>
      </c>
      <c r="D352" s="213"/>
      <c r="E352" s="166" t="s">
        <v>15921</v>
      </c>
      <c r="F352" s="166" t="s">
        <v>16126</v>
      </c>
      <c r="G352" s="166" t="s">
        <v>12764</v>
      </c>
      <c r="H352" s="167" t="s">
        <v>15903</v>
      </c>
      <c r="I352" s="168" t="s">
        <v>15903</v>
      </c>
      <c r="J352" s="168" t="s">
        <v>15903</v>
      </c>
      <c r="K352" s="207"/>
      <c r="L352" s="207"/>
      <c r="M352" s="207"/>
      <c r="N352" s="207"/>
      <c r="O352" s="207"/>
      <c r="P352" s="169"/>
      <c r="Q352" s="208"/>
      <c r="R352" s="166" t="s">
        <v>15903</v>
      </c>
      <c r="S352" s="165" t="str">
        <f t="shared" ca="1" si="27"/>
        <v>CN</v>
      </c>
      <c r="T352" s="165" t="str">
        <f ca="1">IF(B352="","",IF(ISERROR(MATCH($J352,[1]SorP!$B$1:$B$6226,0)),"",INDIRECT("'SorP'!$A$"&amp;MATCH($S352&amp;$J352,[1]SorP!C:C,0))))</f>
        <v/>
      </c>
      <c r="U352" s="185"/>
      <c r="V352" s="209" t="e">
        <f>IF(C352="",NA(),IF(OR(C352="Smelter not listed",C352="Smelter not yet identified"),MATCH($B352&amp;$D352,'[1]Smelter Look-up'!$J:$J,0),MATCH($B352&amp;$C352,'[1]Smelter Look-up'!$J:$J,0)))</f>
        <v>#N/A</v>
      </c>
      <c r="X352" s="210">
        <f t="shared" si="25"/>
        <v>0</v>
      </c>
      <c r="AB352" s="211" t="str">
        <f t="shared" si="26"/>
        <v>TinShangrao Xuri Smelting Factory</v>
      </c>
    </row>
    <row r="353" spans="1:28" s="210" customFormat="1" ht="102">
      <c r="A353" s="165" t="s">
        <v>16128</v>
      </c>
      <c r="B353" s="166" t="s">
        <v>1088</v>
      </c>
      <c r="C353" s="170" t="s">
        <v>16129</v>
      </c>
      <c r="D353" s="213"/>
      <c r="E353" s="166" t="s">
        <v>15921</v>
      </c>
      <c r="F353" s="166" t="s">
        <v>16128</v>
      </c>
      <c r="G353" s="166" t="s">
        <v>12764</v>
      </c>
      <c r="H353" s="167" t="s">
        <v>15903</v>
      </c>
      <c r="I353" s="168" t="s">
        <v>15903</v>
      </c>
      <c r="J353" s="168" t="s">
        <v>15903</v>
      </c>
      <c r="K353" s="207"/>
      <c r="L353" s="207"/>
      <c r="M353" s="207"/>
      <c r="N353" s="207"/>
      <c r="O353" s="207"/>
      <c r="P353" s="169"/>
      <c r="Q353" s="208"/>
      <c r="R353" s="166" t="s">
        <v>15903</v>
      </c>
      <c r="S353" s="165" t="str">
        <f t="shared" ca="1" si="27"/>
        <v>CN</v>
      </c>
      <c r="T353" s="165" t="str">
        <f ca="1">IF(B353="","",IF(ISERROR(MATCH($J353,[1]SorP!$B$1:$B$6226,0)),"",INDIRECT("'SorP'!$A$"&amp;MATCH($S353&amp;$J353,[1]SorP!C:C,0))))</f>
        <v/>
      </c>
      <c r="U353" s="185"/>
      <c r="V353" s="209" t="e">
        <f>IF(C353="",NA(),IF(OR(C353="Smelter not listed",C353="Smelter not yet identified"),MATCH($B353&amp;$D353,'[1]Smelter Look-up'!$J:$J,0),MATCH($B353&amp;$C353,'[1]Smelter Look-up'!$J:$J,0)))</f>
        <v>#N/A</v>
      </c>
      <c r="X353" s="210">
        <f t="shared" si="25"/>
        <v>0</v>
      </c>
      <c r="AB353" s="211" t="str">
        <f t="shared" si="26"/>
        <v>TinShenzhen Hong Chang Metal Manufacturing Factory</v>
      </c>
    </row>
    <row r="354" spans="1:28" s="210" customFormat="1" ht="102">
      <c r="A354" s="165" t="s">
        <v>16130</v>
      </c>
      <c r="B354" s="166" t="s">
        <v>1088</v>
      </c>
      <c r="C354" s="170" t="s">
        <v>16131</v>
      </c>
      <c r="D354" s="213"/>
      <c r="E354" s="166" t="s">
        <v>15921</v>
      </c>
      <c r="F354" s="166" t="s">
        <v>16130</v>
      </c>
      <c r="G354" s="166" t="s">
        <v>12764</v>
      </c>
      <c r="H354" s="167" t="s">
        <v>15903</v>
      </c>
      <c r="I354" s="168" t="s">
        <v>15903</v>
      </c>
      <c r="J354" s="168" t="s">
        <v>15903</v>
      </c>
      <c r="K354" s="207"/>
      <c r="L354" s="207"/>
      <c r="M354" s="207"/>
      <c r="N354" s="207"/>
      <c r="O354" s="207"/>
      <c r="P354" s="169"/>
      <c r="Q354" s="208"/>
      <c r="R354" s="166" t="s">
        <v>15903</v>
      </c>
      <c r="S354" s="165" t="str">
        <f t="shared" ca="1" si="27"/>
        <v>CN</v>
      </c>
      <c r="T354" s="165" t="str">
        <f ca="1">IF(B354="","",IF(ISERROR(MATCH($J354,[1]SorP!$B$1:$B$6226,0)),"",INDIRECT("'SorP'!$A$"&amp;MATCH($S354&amp;$J354,[1]SorP!C:C,0))))</f>
        <v/>
      </c>
      <c r="U354" s="185"/>
      <c r="V354" s="209" t="e">
        <f>IF(C354="",NA(),IF(OR(C354="Smelter not listed",C354="Smelter not yet identified"),MATCH($B354&amp;$D354,'[1]Smelter Look-up'!$J:$J,0),MATCH($B354&amp;$C354,'[1]Smelter Look-up'!$J:$J,0)))</f>
        <v>#N/A</v>
      </c>
      <c r="X354" s="210">
        <f t="shared" si="25"/>
        <v>0</v>
      </c>
      <c r="AB354" s="211" t="str">
        <f t="shared" si="26"/>
        <v>TinSichuan Guanghan Jiangnan casting smelters</v>
      </c>
    </row>
    <row r="355" spans="1:28" s="210" customFormat="1" ht="63.75">
      <c r="A355" s="165" t="s">
        <v>16132</v>
      </c>
      <c r="B355" s="166" t="s">
        <v>1088</v>
      </c>
      <c r="C355" s="170" t="s">
        <v>16133</v>
      </c>
      <c r="D355" s="213"/>
      <c r="E355" s="166" t="s">
        <v>15921</v>
      </c>
      <c r="F355" s="166" t="s">
        <v>16132</v>
      </c>
      <c r="G355" s="166" t="s">
        <v>12764</v>
      </c>
      <c r="H355" s="167" t="s">
        <v>15903</v>
      </c>
      <c r="I355" s="168" t="s">
        <v>15903</v>
      </c>
      <c r="J355" s="168" t="s">
        <v>15903</v>
      </c>
      <c r="K355" s="207"/>
      <c r="L355" s="207"/>
      <c r="M355" s="207"/>
      <c r="N355" s="207"/>
      <c r="O355" s="207"/>
      <c r="P355" s="169"/>
      <c r="Q355" s="208"/>
      <c r="R355" s="166" t="s">
        <v>15903</v>
      </c>
      <c r="S355" s="165" t="str">
        <f t="shared" ca="1" si="27"/>
        <v>CN</v>
      </c>
      <c r="T355" s="165" t="str">
        <f ca="1">IF(B355="","",IF(ISERROR(MATCH($J355,[1]SorP!$B$1:$B$6226,0)),"",INDIRECT("'SorP'!$A$"&amp;MATCH($S355&amp;$J355,[1]SorP!C:C,0))))</f>
        <v/>
      </c>
      <c r="U355" s="185"/>
      <c r="V355" s="209" t="e">
        <f>IF(C355="",NA(),IF(OR(C355="Smelter not listed",C355="Smelter not yet identified"),MATCH($B355&amp;$D355,'[1]Smelter Look-up'!$J:$J,0),MATCH($B355&amp;$C355,'[1]Smelter Look-up'!$J:$J,0)))</f>
        <v>#N/A</v>
      </c>
      <c r="X355" s="210">
        <f t="shared" si="25"/>
        <v>0</v>
      </c>
      <c r="AB355" s="211" t="str">
        <f t="shared" si="26"/>
        <v>TinSigma Tin Alloy Co., Ltd.</v>
      </c>
    </row>
    <row r="356" spans="1:28" s="210" customFormat="1" ht="63.75">
      <c r="A356" s="165"/>
      <c r="B356" s="166" t="s">
        <v>1088</v>
      </c>
      <c r="C356" s="170" t="s">
        <v>1278</v>
      </c>
      <c r="D356" s="213"/>
      <c r="E356" s="166" t="s">
        <v>2243</v>
      </c>
      <c r="F356" s="166" t="s">
        <v>2243</v>
      </c>
      <c r="G356" s="166" t="s">
        <v>2243</v>
      </c>
      <c r="H356" s="167" t="s">
        <v>2243</v>
      </c>
      <c r="I356" s="168" t="s">
        <v>2243</v>
      </c>
      <c r="J356" s="168" t="s">
        <v>2243</v>
      </c>
      <c r="K356" s="207"/>
      <c r="L356" s="207"/>
      <c r="M356" s="207"/>
      <c r="N356" s="207"/>
      <c r="O356" s="207"/>
      <c r="P356" s="169"/>
      <c r="Q356" s="208"/>
      <c r="R356" s="166" t="s">
        <v>15903</v>
      </c>
      <c r="S356" s="165" t="str">
        <f t="shared" ca="1" si="27"/>
        <v>Unknown</v>
      </c>
      <c r="T356" s="165" t="str">
        <f ca="1">IF(B356="","",IF(ISERROR(MATCH($J356,[1]SorP!$B$1:$B$6226,0)),"",INDIRECT("'SorP'!$A$"&amp;MATCH($S356&amp;$J356,[1]SorP!C:C,0))))</f>
        <v/>
      </c>
      <c r="U356" s="185"/>
      <c r="V356" s="209" t="e">
        <f>IF(C356="",NA(),IF(OR(C356="Smelter not listed",C356="Smelter not yet identified"),MATCH($B356&amp;$D356,'[1]Smelter Look-up'!$J:$J,0),MATCH($B356&amp;$C356,'[1]Smelter Look-up'!$J:$J,0)))</f>
        <v>#N/A</v>
      </c>
      <c r="X356" s="210">
        <f t="shared" si="25"/>
        <v>0</v>
      </c>
      <c r="AB356" s="211" t="str">
        <f t="shared" si="26"/>
        <v>TinSmelter not yet identified</v>
      </c>
    </row>
    <row r="357" spans="1:28" s="210" customFormat="1" ht="38.25">
      <c r="A357" s="165" t="s">
        <v>16134</v>
      </c>
      <c r="B357" s="166" t="s">
        <v>1088</v>
      </c>
      <c r="C357" s="170" t="s">
        <v>1760</v>
      </c>
      <c r="D357" s="213" t="s">
        <v>16135</v>
      </c>
      <c r="E357" s="166" t="s">
        <v>16016</v>
      </c>
      <c r="F357" s="166" t="s">
        <v>16134</v>
      </c>
      <c r="G357" s="166" t="s">
        <v>12764</v>
      </c>
      <c r="H357" s="167" t="s">
        <v>15903</v>
      </c>
      <c r="I357" s="168" t="s">
        <v>15903</v>
      </c>
      <c r="J357" s="168" t="s">
        <v>15903</v>
      </c>
      <c r="K357" s="207"/>
      <c r="L357" s="207"/>
      <c r="M357" s="207"/>
      <c r="N357" s="207"/>
      <c r="O357" s="207"/>
      <c r="P357" s="169"/>
      <c r="Q357" s="208"/>
      <c r="R357" s="166" t="s">
        <v>15903</v>
      </c>
      <c r="S357" s="165" t="str">
        <f t="shared" ca="1" si="27"/>
        <v>Unknown</v>
      </c>
      <c r="T357" s="165" t="str">
        <f ca="1">IF(B357="","",IF(ISERROR(MATCH($J357,[1]SorP!$B$1:$B$6226,0)),"",INDIRECT("'SorP'!$A$"&amp;MATCH($S357&amp;$J357,[1]SorP!C:C,0))))</f>
        <v/>
      </c>
      <c r="U357" s="185"/>
      <c r="V357" s="209" t="e">
        <f>IF(C357="",NA(),IF(OR(C357="Smelter not listed",C357="Smelter not yet identified"),MATCH($B357&amp;$D357,'[1]Smelter Look-up'!$J:$J,0),MATCH($B357&amp;$C357,'[1]Smelter Look-up'!$J:$J,0)))</f>
        <v>#N/A</v>
      </c>
      <c r="X357" s="210">
        <f t="shared" si="25"/>
        <v>0</v>
      </c>
      <c r="AB357" s="211" t="str">
        <f t="shared" si="26"/>
        <v>TinSmelter not listed</v>
      </c>
    </row>
    <row r="358" spans="1:28" s="210" customFormat="1" ht="38.25">
      <c r="A358" s="165" t="s">
        <v>16136</v>
      </c>
      <c r="B358" s="166" t="s">
        <v>1088</v>
      </c>
      <c r="C358" s="170" t="s">
        <v>1760</v>
      </c>
      <c r="D358" s="213" t="s">
        <v>16137</v>
      </c>
      <c r="E358" s="166" t="s">
        <v>16016</v>
      </c>
      <c r="F358" s="166" t="s">
        <v>16136</v>
      </c>
      <c r="G358" s="166" t="s">
        <v>12764</v>
      </c>
      <c r="H358" s="167" t="s">
        <v>15903</v>
      </c>
      <c r="I358" s="168" t="s">
        <v>15903</v>
      </c>
      <c r="J358" s="168" t="s">
        <v>15903</v>
      </c>
      <c r="K358" s="207"/>
      <c r="L358" s="207"/>
      <c r="M358" s="207"/>
      <c r="N358" s="207"/>
      <c r="O358" s="207"/>
      <c r="P358" s="169"/>
      <c r="Q358" s="208"/>
      <c r="R358" s="166" t="s">
        <v>15903</v>
      </c>
      <c r="S358" s="165" t="str">
        <f t="shared" ref="S358:S388" ca="1" si="28">IF(B358="","",IF(ISERROR(MATCH($E358,CL,0)),"Unknown",INDIRECT("'C'!$A$"&amp;MATCH($E358,CL,0)+1)))</f>
        <v>Unknown</v>
      </c>
      <c r="T358" s="165" t="str">
        <f ca="1">IF(B358="","",IF(ISERROR(MATCH($J358,[1]SorP!$B$1:$B$6226,0)),"",INDIRECT("'SorP'!$A$"&amp;MATCH($S358&amp;$J358,[1]SorP!C:C,0))))</f>
        <v/>
      </c>
      <c r="U358" s="185"/>
      <c r="V358" s="209" t="e">
        <f>IF(C358="",NA(),IF(OR(C358="Smelter not listed",C358="Smelter not yet identified"),MATCH($B358&amp;$D358,'[1]Smelter Look-up'!$J:$J,0),MATCH($B358&amp;$C358,'[1]Smelter Look-up'!$J:$J,0)))</f>
        <v>#N/A</v>
      </c>
      <c r="X358" s="210">
        <f t="shared" si="25"/>
        <v>0</v>
      </c>
      <c r="AB358" s="211" t="str">
        <f t="shared" si="26"/>
        <v>TinSmelter not listed</v>
      </c>
    </row>
    <row r="359" spans="1:28" s="210" customFormat="1" ht="38.25">
      <c r="A359" s="165" t="s">
        <v>16138</v>
      </c>
      <c r="B359" s="166" t="s">
        <v>1088</v>
      </c>
      <c r="C359" s="170" t="s">
        <v>1760</v>
      </c>
      <c r="D359" s="213" t="s">
        <v>16022</v>
      </c>
      <c r="E359" s="166" t="s">
        <v>16016</v>
      </c>
      <c r="F359" s="166" t="s">
        <v>16138</v>
      </c>
      <c r="G359" s="166" t="s">
        <v>12764</v>
      </c>
      <c r="H359" s="167" t="s">
        <v>15903</v>
      </c>
      <c r="I359" s="168" t="s">
        <v>15903</v>
      </c>
      <c r="J359" s="168" t="s">
        <v>15903</v>
      </c>
      <c r="K359" s="207"/>
      <c r="L359" s="207"/>
      <c r="M359" s="207"/>
      <c r="N359" s="207"/>
      <c r="O359" s="207"/>
      <c r="P359" s="169"/>
      <c r="Q359" s="208"/>
      <c r="R359" s="166" t="s">
        <v>15903</v>
      </c>
      <c r="S359" s="165" t="str">
        <f t="shared" ca="1" si="28"/>
        <v>Unknown</v>
      </c>
      <c r="T359" s="165" t="str">
        <f ca="1">IF(B359="","",IF(ISERROR(MATCH($J359,[1]SorP!$B$1:$B$6226,0)),"",INDIRECT("'SorP'!$A$"&amp;MATCH($S359&amp;$J359,[1]SorP!C:C,0))))</f>
        <v/>
      </c>
      <c r="U359" s="185"/>
      <c r="V359" s="209" t="e">
        <f>IF(C359="",NA(),IF(OR(C359="Smelter not listed",C359="Smelter not yet identified"),MATCH($B359&amp;$D359,'[1]Smelter Look-up'!$J:$J,0),MATCH($B359&amp;$C359,'[1]Smelter Look-up'!$J:$J,0)))</f>
        <v>#N/A</v>
      </c>
      <c r="X359" s="210">
        <f t="shared" si="25"/>
        <v>0</v>
      </c>
      <c r="AB359" s="211" t="str">
        <f t="shared" si="26"/>
        <v>TinSmelter not listed</v>
      </c>
    </row>
    <row r="360" spans="1:28" s="210" customFormat="1" ht="38.25">
      <c r="A360" s="165" t="s">
        <v>16139</v>
      </c>
      <c r="B360" s="166" t="s">
        <v>1088</v>
      </c>
      <c r="C360" s="170" t="s">
        <v>1760</v>
      </c>
      <c r="D360" s="213" t="s">
        <v>16140</v>
      </c>
      <c r="E360" s="166" t="s">
        <v>16016</v>
      </c>
      <c r="F360" s="166" t="s">
        <v>16139</v>
      </c>
      <c r="G360" s="166" t="s">
        <v>12764</v>
      </c>
      <c r="H360" s="167" t="s">
        <v>15903</v>
      </c>
      <c r="I360" s="168" t="s">
        <v>15903</v>
      </c>
      <c r="J360" s="168" t="s">
        <v>15903</v>
      </c>
      <c r="K360" s="207"/>
      <c r="L360" s="207"/>
      <c r="M360" s="207"/>
      <c r="N360" s="207"/>
      <c r="O360" s="207"/>
      <c r="P360" s="169"/>
      <c r="Q360" s="208"/>
      <c r="R360" s="166" t="s">
        <v>15903</v>
      </c>
      <c r="S360" s="165" t="str">
        <f t="shared" ca="1" si="28"/>
        <v>Unknown</v>
      </c>
      <c r="T360" s="165" t="str">
        <f ca="1">IF(B360="","",IF(ISERROR(MATCH($J360,[1]SorP!$B$1:$B$6226,0)),"",INDIRECT("'SorP'!$A$"&amp;MATCH($S360&amp;$J360,[1]SorP!C:C,0))))</f>
        <v/>
      </c>
      <c r="U360" s="185"/>
      <c r="V360" s="209" t="e">
        <f>IF(C360="",NA(),IF(OR(C360="Smelter not listed",C360="Smelter not yet identified"),MATCH($B360&amp;$D360,'[1]Smelter Look-up'!$J:$J,0),MATCH($B360&amp;$C360,'[1]Smelter Look-up'!$J:$J,0)))</f>
        <v>#N/A</v>
      </c>
      <c r="X360" s="210">
        <f t="shared" si="25"/>
        <v>0</v>
      </c>
      <c r="AB360" s="211" t="str">
        <f t="shared" si="26"/>
        <v>TinSmelter not listed</v>
      </c>
    </row>
    <row r="361" spans="1:28" s="210" customFormat="1" ht="38.25">
      <c r="A361" s="165" t="s">
        <v>16141</v>
      </c>
      <c r="B361" s="166" t="s">
        <v>1088</v>
      </c>
      <c r="C361" s="170" t="s">
        <v>1760</v>
      </c>
      <c r="D361" s="213" t="s">
        <v>16142</v>
      </c>
      <c r="E361" s="166" t="s">
        <v>16016</v>
      </c>
      <c r="F361" s="166" t="s">
        <v>16141</v>
      </c>
      <c r="G361" s="166" t="s">
        <v>12764</v>
      </c>
      <c r="H361" s="167" t="s">
        <v>15903</v>
      </c>
      <c r="I361" s="168" t="s">
        <v>15903</v>
      </c>
      <c r="J361" s="168" t="s">
        <v>15903</v>
      </c>
      <c r="K361" s="207"/>
      <c r="L361" s="207"/>
      <c r="M361" s="207"/>
      <c r="N361" s="207"/>
      <c r="O361" s="207"/>
      <c r="P361" s="169"/>
      <c r="Q361" s="208"/>
      <c r="R361" s="166" t="s">
        <v>15903</v>
      </c>
      <c r="S361" s="165" t="str">
        <f t="shared" ca="1" si="28"/>
        <v>Unknown</v>
      </c>
      <c r="T361" s="165" t="str">
        <f ca="1">IF(B361="","",IF(ISERROR(MATCH($J361,[1]SorP!$B$1:$B$6226,0)),"",INDIRECT("'SorP'!$A$"&amp;MATCH($S361&amp;$J361,[1]SorP!C:C,0))))</f>
        <v/>
      </c>
      <c r="U361" s="185"/>
      <c r="V361" s="209" t="e">
        <f>IF(C361="",NA(),IF(OR(C361="Smelter not listed",C361="Smelter not yet identified"),MATCH($B361&amp;$D361,'[1]Smelter Look-up'!$J:$J,0),MATCH($B361&amp;$C361,'[1]Smelter Look-up'!$J:$J,0)))</f>
        <v>#N/A</v>
      </c>
      <c r="X361" s="210">
        <f t="shared" si="25"/>
        <v>0</v>
      </c>
      <c r="AB361" s="211" t="str">
        <f t="shared" si="26"/>
        <v>TinSmelter not listed</v>
      </c>
    </row>
    <row r="362" spans="1:28" s="210" customFormat="1" ht="38.25">
      <c r="A362" s="165" t="s">
        <v>16143</v>
      </c>
      <c r="B362" s="166" t="s">
        <v>1088</v>
      </c>
      <c r="C362" s="170" t="s">
        <v>1760</v>
      </c>
      <c r="D362" s="213" t="s">
        <v>16144</v>
      </c>
      <c r="E362" s="166" t="s">
        <v>16016</v>
      </c>
      <c r="F362" s="166" t="s">
        <v>16143</v>
      </c>
      <c r="G362" s="166" t="s">
        <v>12764</v>
      </c>
      <c r="H362" s="167" t="s">
        <v>15903</v>
      </c>
      <c r="I362" s="168" t="s">
        <v>15903</v>
      </c>
      <c r="J362" s="168" t="s">
        <v>15903</v>
      </c>
      <c r="K362" s="207"/>
      <c r="L362" s="207"/>
      <c r="M362" s="207"/>
      <c r="N362" s="207"/>
      <c r="O362" s="207"/>
      <c r="P362" s="169"/>
      <c r="Q362" s="208"/>
      <c r="R362" s="166" t="s">
        <v>15903</v>
      </c>
      <c r="S362" s="165" t="str">
        <f t="shared" ca="1" si="28"/>
        <v>Unknown</v>
      </c>
      <c r="T362" s="165" t="str">
        <f ca="1">IF(B362="","",IF(ISERROR(MATCH($J362,[1]SorP!$B$1:$B$6226,0)),"",INDIRECT("'SorP'!$A$"&amp;MATCH($S362&amp;$J362,[1]SorP!C:C,0))))</f>
        <v/>
      </c>
      <c r="U362" s="185"/>
      <c r="V362" s="209" t="e">
        <f>IF(C362="",NA(),IF(OR(C362="Smelter not listed",C362="Smelter not yet identified"),MATCH($B362&amp;$D362,'[1]Smelter Look-up'!$J:$J,0),MATCH($B362&amp;$C362,'[1]Smelter Look-up'!$J:$J,0)))</f>
        <v>#N/A</v>
      </c>
      <c r="X362" s="210">
        <f t="shared" si="25"/>
        <v>0</v>
      </c>
      <c r="AB362" s="211" t="str">
        <f t="shared" si="26"/>
        <v>TinSmelter not listed</v>
      </c>
    </row>
    <row r="363" spans="1:28" s="210" customFormat="1" ht="38.25">
      <c r="A363" s="165" t="s">
        <v>16145</v>
      </c>
      <c r="B363" s="166" t="s">
        <v>1088</v>
      </c>
      <c r="C363" s="170" t="s">
        <v>1760</v>
      </c>
      <c r="D363" s="213" t="s">
        <v>16146</v>
      </c>
      <c r="E363" s="166" t="s">
        <v>16016</v>
      </c>
      <c r="F363" s="166" t="s">
        <v>16145</v>
      </c>
      <c r="G363" s="166" t="s">
        <v>12764</v>
      </c>
      <c r="H363" s="167" t="s">
        <v>15903</v>
      </c>
      <c r="I363" s="168" t="s">
        <v>15903</v>
      </c>
      <c r="J363" s="168" t="s">
        <v>15903</v>
      </c>
      <c r="K363" s="207"/>
      <c r="L363" s="207"/>
      <c r="M363" s="207"/>
      <c r="N363" s="207"/>
      <c r="O363" s="207"/>
      <c r="P363" s="169"/>
      <c r="Q363" s="208"/>
      <c r="R363" s="166" t="s">
        <v>15903</v>
      </c>
      <c r="S363" s="165" t="str">
        <f t="shared" ca="1" si="28"/>
        <v>Unknown</v>
      </c>
      <c r="T363" s="165" t="str">
        <f ca="1">IF(B363="","",IF(ISERROR(MATCH($J363,[1]SorP!$B$1:$B$6226,0)),"",INDIRECT("'SorP'!$A$"&amp;MATCH($S363&amp;$J363,[1]SorP!C:C,0))))</f>
        <v/>
      </c>
      <c r="U363" s="185"/>
      <c r="V363" s="209" t="e">
        <f>IF(C363="",NA(),IF(OR(C363="Smelter not listed",C363="Smelter not yet identified"),MATCH($B363&amp;$D363,'[1]Smelter Look-up'!$J:$J,0),MATCH($B363&amp;$C363,'[1]Smelter Look-up'!$J:$J,0)))</f>
        <v>#N/A</v>
      </c>
      <c r="X363" s="210">
        <f t="shared" si="25"/>
        <v>0</v>
      </c>
      <c r="AB363" s="211" t="str">
        <f t="shared" si="26"/>
        <v>TinSmelter not listed</v>
      </c>
    </row>
    <row r="364" spans="1:28" s="210" customFormat="1" ht="38.25">
      <c r="A364" s="165" t="s">
        <v>16147</v>
      </c>
      <c r="B364" s="166" t="s">
        <v>1088</v>
      </c>
      <c r="C364" s="170" t="s">
        <v>1760</v>
      </c>
      <c r="D364" s="213" t="s">
        <v>16148</v>
      </c>
      <c r="E364" s="166" t="s">
        <v>16016</v>
      </c>
      <c r="F364" s="166" t="s">
        <v>16147</v>
      </c>
      <c r="G364" s="166" t="s">
        <v>12764</v>
      </c>
      <c r="H364" s="167" t="s">
        <v>15903</v>
      </c>
      <c r="I364" s="168" t="s">
        <v>15903</v>
      </c>
      <c r="J364" s="168" t="s">
        <v>15903</v>
      </c>
      <c r="K364" s="207"/>
      <c r="L364" s="207"/>
      <c r="M364" s="207"/>
      <c r="N364" s="207"/>
      <c r="O364" s="207"/>
      <c r="P364" s="169"/>
      <c r="Q364" s="208"/>
      <c r="R364" s="166" t="s">
        <v>15903</v>
      </c>
      <c r="S364" s="165" t="str">
        <f t="shared" ca="1" si="28"/>
        <v>Unknown</v>
      </c>
      <c r="T364" s="165" t="str">
        <f ca="1">IF(B364="","",IF(ISERROR(MATCH($J364,[1]SorP!$B$1:$B$6226,0)),"",INDIRECT("'SorP'!$A$"&amp;MATCH($S364&amp;$J364,[1]SorP!C:C,0))))</f>
        <v/>
      </c>
      <c r="U364" s="185"/>
      <c r="V364" s="209" t="e">
        <f>IF(C364="",NA(),IF(OR(C364="Smelter not listed",C364="Smelter not yet identified"),MATCH($B364&amp;$D364,'[1]Smelter Look-up'!$J:$J,0),MATCH($B364&amp;$C364,'[1]Smelter Look-up'!$J:$J,0)))</f>
        <v>#N/A</v>
      </c>
      <c r="X364" s="210">
        <f t="shared" si="25"/>
        <v>0</v>
      </c>
      <c r="AB364" s="211" t="str">
        <f t="shared" si="26"/>
        <v>TinSmelter not listed</v>
      </c>
    </row>
    <row r="365" spans="1:28" s="210" customFormat="1" ht="38.25">
      <c r="A365" s="165" t="s">
        <v>16149</v>
      </c>
      <c r="B365" s="166" t="s">
        <v>1088</v>
      </c>
      <c r="C365" s="170" t="s">
        <v>1760</v>
      </c>
      <c r="D365" s="213" t="s">
        <v>16150</v>
      </c>
      <c r="E365" s="166" t="s">
        <v>16016</v>
      </c>
      <c r="F365" s="166" t="s">
        <v>16149</v>
      </c>
      <c r="G365" s="166" t="s">
        <v>12764</v>
      </c>
      <c r="H365" s="167" t="s">
        <v>15903</v>
      </c>
      <c r="I365" s="168" t="s">
        <v>15903</v>
      </c>
      <c r="J365" s="168" t="s">
        <v>15903</v>
      </c>
      <c r="K365" s="207"/>
      <c r="L365" s="207"/>
      <c r="M365" s="207"/>
      <c r="N365" s="207"/>
      <c r="O365" s="207"/>
      <c r="P365" s="169"/>
      <c r="Q365" s="208"/>
      <c r="R365" s="166" t="s">
        <v>15903</v>
      </c>
      <c r="S365" s="165" t="str">
        <f t="shared" ca="1" si="28"/>
        <v>Unknown</v>
      </c>
      <c r="T365" s="165" t="str">
        <f ca="1">IF(B365="","",IF(ISERROR(MATCH($J365,[1]SorP!$B$1:$B$6226,0)),"",INDIRECT("'SorP'!$A$"&amp;MATCH($S365&amp;$J365,[1]SorP!C:C,0))))</f>
        <v/>
      </c>
      <c r="U365" s="185"/>
      <c r="V365" s="209" t="e">
        <f>IF(C365="",NA(),IF(OR(C365="Smelter not listed",C365="Smelter not yet identified"),MATCH($B365&amp;$D365,'[1]Smelter Look-up'!$J:$J,0),MATCH($B365&amp;$C365,'[1]Smelter Look-up'!$J:$J,0)))</f>
        <v>#N/A</v>
      </c>
      <c r="X365" s="210">
        <f t="shared" si="25"/>
        <v>0</v>
      </c>
      <c r="AB365" s="211" t="str">
        <f t="shared" si="26"/>
        <v>TinSmelter not listed</v>
      </c>
    </row>
    <row r="366" spans="1:28" s="210" customFormat="1" ht="38.25">
      <c r="A366" s="165" t="s">
        <v>16151</v>
      </c>
      <c r="B366" s="166" t="s">
        <v>1088</v>
      </c>
      <c r="C366" s="170" t="s">
        <v>1760</v>
      </c>
      <c r="D366" s="213" t="s">
        <v>16152</v>
      </c>
      <c r="E366" s="166" t="s">
        <v>16016</v>
      </c>
      <c r="F366" s="166" t="s">
        <v>16151</v>
      </c>
      <c r="G366" s="166" t="s">
        <v>12764</v>
      </c>
      <c r="H366" s="167" t="s">
        <v>15903</v>
      </c>
      <c r="I366" s="168" t="s">
        <v>15903</v>
      </c>
      <c r="J366" s="168" t="s">
        <v>15903</v>
      </c>
      <c r="K366" s="207"/>
      <c r="L366" s="207"/>
      <c r="M366" s="207"/>
      <c r="N366" s="207"/>
      <c r="O366" s="207"/>
      <c r="P366" s="169"/>
      <c r="Q366" s="208"/>
      <c r="R366" s="166" t="s">
        <v>15903</v>
      </c>
      <c r="S366" s="165" t="str">
        <f t="shared" ca="1" si="28"/>
        <v>Unknown</v>
      </c>
      <c r="T366" s="165" t="str">
        <f ca="1">IF(B366="","",IF(ISERROR(MATCH($J366,[1]SorP!$B$1:$B$6226,0)),"",INDIRECT("'SorP'!$A$"&amp;MATCH($S366&amp;$J366,[1]SorP!C:C,0))))</f>
        <v/>
      </c>
      <c r="U366" s="185"/>
      <c r="V366" s="209" t="e">
        <f>IF(C366="",NA(),IF(OR(C366="Smelter not listed",C366="Smelter not yet identified"),MATCH($B366&amp;$D366,'[1]Smelter Look-up'!$J:$J,0),MATCH($B366&amp;$C366,'[1]Smelter Look-up'!$J:$J,0)))</f>
        <v>#N/A</v>
      </c>
      <c r="X366" s="210">
        <f t="shared" si="25"/>
        <v>0</v>
      </c>
      <c r="AB366" s="211" t="str">
        <f t="shared" si="26"/>
        <v>TinSmelter not listed</v>
      </c>
    </row>
    <row r="367" spans="1:28" s="210" customFormat="1" ht="38.25">
      <c r="A367" s="165" t="s">
        <v>16153</v>
      </c>
      <c r="B367" s="166" t="s">
        <v>1088</v>
      </c>
      <c r="C367" s="170" t="s">
        <v>1760</v>
      </c>
      <c r="D367" s="213" t="s">
        <v>16154</v>
      </c>
      <c r="E367" s="166" t="s">
        <v>16016</v>
      </c>
      <c r="F367" s="166" t="s">
        <v>16153</v>
      </c>
      <c r="G367" s="166" t="s">
        <v>12764</v>
      </c>
      <c r="H367" s="167" t="s">
        <v>15903</v>
      </c>
      <c r="I367" s="168" t="s">
        <v>15903</v>
      </c>
      <c r="J367" s="168" t="s">
        <v>15903</v>
      </c>
      <c r="K367" s="207"/>
      <c r="L367" s="207"/>
      <c r="M367" s="207"/>
      <c r="N367" s="207"/>
      <c r="O367" s="207"/>
      <c r="P367" s="169"/>
      <c r="Q367" s="208"/>
      <c r="R367" s="166" t="s">
        <v>15903</v>
      </c>
      <c r="S367" s="165" t="str">
        <f t="shared" ca="1" si="28"/>
        <v>Unknown</v>
      </c>
      <c r="T367" s="165" t="str">
        <f ca="1">IF(B367="","",IF(ISERROR(MATCH($J367,[1]SorP!$B$1:$B$6226,0)),"",INDIRECT("'SorP'!$A$"&amp;MATCH($S367&amp;$J367,[1]SorP!C:C,0))))</f>
        <v/>
      </c>
      <c r="U367" s="185"/>
      <c r="V367" s="209" t="e">
        <f>IF(C367="",NA(),IF(OR(C367="Smelter not listed",C367="Smelter not yet identified"),MATCH($B367&amp;$D367,'[1]Smelter Look-up'!$J:$J,0),MATCH($B367&amp;$C367,'[1]Smelter Look-up'!$J:$J,0)))</f>
        <v>#N/A</v>
      </c>
      <c r="X367" s="210">
        <f t="shared" si="25"/>
        <v>0</v>
      </c>
      <c r="AB367" s="211" t="str">
        <f t="shared" si="26"/>
        <v>TinSmelter not listed</v>
      </c>
    </row>
    <row r="368" spans="1:28" s="210" customFormat="1" ht="38.25">
      <c r="A368" s="165" t="s">
        <v>16155</v>
      </c>
      <c r="B368" s="166" t="s">
        <v>1088</v>
      </c>
      <c r="C368" s="170" t="s">
        <v>1760</v>
      </c>
      <c r="D368" s="213" t="s">
        <v>16156</v>
      </c>
      <c r="E368" s="166" t="s">
        <v>16016</v>
      </c>
      <c r="F368" s="166" t="s">
        <v>16155</v>
      </c>
      <c r="G368" s="166" t="s">
        <v>12764</v>
      </c>
      <c r="H368" s="167" t="s">
        <v>15903</v>
      </c>
      <c r="I368" s="168" t="s">
        <v>15903</v>
      </c>
      <c r="J368" s="168" t="s">
        <v>15903</v>
      </c>
      <c r="K368" s="207"/>
      <c r="L368" s="207"/>
      <c r="M368" s="207"/>
      <c r="N368" s="207"/>
      <c r="O368" s="207"/>
      <c r="P368" s="169"/>
      <c r="Q368" s="208"/>
      <c r="R368" s="166" t="s">
        <v>15903</v>
      </c>
      <c r="S368" s="165" t="str">
        <f t="shared" ca="1" si="28"/>
        <v>Unknown</v>
      </c>
      <c r="T368" s="165" t="str">
        <f ca="1">IF(B368="","",IF(ISERROR(MATCH($J368,[1]SorP!$B$1:$B$6226,0)),"",INDIRECT("'SorP'!$A$"&amp;MATCH($S368&amp;$J368,[1]SorP!C:C,0))))</f>
        <v/>
      </c>
      <c r="U368" s="185"/>
      <c r="V368" s="209" t="e">
        <f>IF(C368="",NA(),IF(OR(C368="Smelter not listed",C368="Smelter not yet identified"),MATCH($B368&amp;$D368,'[1]Smelter Look-up'!$J:$J,0),MATCH($B368&amp;$C368,'[1]Smelter Look-up'!$J:$J,0)))</f>
        <v>#N/A</v>
      </c>
      <c r="X368" s="210">
        <f t="shared" si="25"/>
        <v>0</v>
      </c>
      <c r="AB368" s="211" t="str">
        <f t="shared" si="26"/>
        <v>TinSmelter not listed</v>
      </c>
    </row>
    <row r="369" spans="1:28" s="210" customFormat="1" ht="38.25">
      <c r="A369" s="165" t="s">
        <v>16157</v>
      </c>
      <c r="B369" s="166" t="s">
        <v>1088</v>
      </c>
      <c r="C369" s="170" t="s">
        <v>1760</v>
      </c>
      <c r="D369" s="213" t="s">
        <v>16158</v>
      </c>
      <c r="E369" s="166" t="s">
        <v>16016</v>
      </c>
      <c r="F369" s="166" t="s">
        <v>16157</v>
      </c>
      <c r="G369" s="166" t="s">
        <v>12764</v>
      </c>
      <c r="H369" s="167" t="s">
        <v>15903</v>
      </c>
      <c r="I369" s="168" t="s">
        <v>15903</v>
      </c>
      <c r="J369" s="168" t="s">
        <v>15903</v>
      </c>
      <c r="K369" s="207"/>
      <c r="L369" s="207"/>
      <c r="M369" s="207"/>
      <c r="N369" s="207"/>
      <c r="O369" s="207"/>
      <c r="P369" s="169"/>
      <c r="Q369" s="208"/>
      <c r="R369" s="166" t="s">
        <v>15903</v>
      </c>
      <c r="S369" s="165" t="str">
        <f t="shared" ca="1" si="28"/>
        <v>Unknown</v>
      </c>
      <c r="T369" s="165" t="str">
        <f ca="1">IF(B369="","",IF(ISERROR(MATCH($J369,[1]SorP!$B$1:$B$6226,0)),"",INDIRECT("'SorP'!$A$"&amp;MATCH($S369&amp;$J369,[1]SorP!C:C,0))))</f>
        <v/>
      </c>
      <c r="U369" s="185"/>
      <c r="V369" s="209" t="e">
        <f>IF(C369="",NA(),IF(OR(C369="Smelter not listed",C369="Smelter not yet identified"),MATCH($B369&amp;$D369,'[1]Smelter Look-up'!$J:$J,0),MATCH($B369&amp;$C369,'[1]Smelter Look-up'!$J:$J,0)))</f>
        <v>#N/A</v>
      </c>
      <c r="X369" s="210">
        <f t="shared" si="25"/>
        <v>0</v>
      </c>
      <c r="AB369" s="211" t="str">
        <f t="shared" si="26"/>
        <v>TinSmelter not listed</v>
      </c>
    </row>
    <row r="370" spans="1:28" s="210" customFormat="1" ht="38.25">
      <c r="A370" s="165" t="s">
        <v>16159</v>
      </c>
      <c r="B370" s="166" t="s">
        <v>1088</v>
      </c>
      <c r="C370" s="170" t="s">
        <v>1760</v>
      </c>
      <c r="D370" s="213" t="s">
        <v>16160</v>
      </c>
      <c r="E370" s="166" t="s">
        <v>16016</v>
      </c>
      <c r="F370" s="166" t="s">
        <v>16159</v>
      </c>
      <c r="G370" s="166" t="s">
        <v>12764</v>
      </c>
      <c r="H370" s="167" t="s">
        <v>15903</v>
      </c>
      <c r="I370" s="168" t="s">
        <v>15903</v>
      </c>
      <c r="J370" s="168" t="s">
        <v>15903</v>
      </c>
      <c r="K370" s="207"/>
      <c r="L370" s="207"/>
      <c r="M370" s="207"/>
      <c r="N370" s="207"/>
      <c r="O370" s="207"/>
      <c r="P370" s="169"/>
      <c r="Q370" s="208"/>
      <c r="R370" s="166" t="s">
        <v>15903</v>
      </c>
      <c r="S370" s="165" t="str">
        <f t="shared" ca="1" si="28"/>
        <v>Unknown</v>
      </c>
      <c r="T370" s="165" t="str">
        <f ca="1">IF(B370="","",IF(ISERROR(MATCH($J370,[1]SorP!$B$1:$B$6226,0)),"",INDIRECT("'SorP'!$A$"&amp;MATCH($S370&amp;$J370,[1]SorP!C:C,0))))</f>
        <v/>
      </c>
      <c r="U370" s="185"/>
      <c r="V370" s="209" t="e">
        <f>IF(C370="",NA(),IF(OR(C370="Smelter not listed",C370="Smelter not yet identified"),MATCH($B370&amp;$D370,'[1]Smelter Look-up'!$J:$J,0),MATCH($B370&amp;$C370,'[1]Smelter Look-up'!$J:$J,0)))</f>
        <v>#N/A</v>
      </c>
      <c r="X370" s="210">
        <f t="shared" si="25"/>
        <v>0</v>
      </c>
      <c r="AB370" s="211" t="str">
        <f t="shared" si="26"/>
        <v>TinSmelter not listed</v>
      </c>
    </row>
    <row r="371" spans="1:28" s="210" customFormat="1" ht="38.25">
      <c r="A371" s="165" t="s">
        <v>16161</v>
      </c>
      <c r="B371" s="166" t="s">
        <v>1088</v>
      </c>
      <c r="C371" s="170" t="s">
        <v>1760</v>
      </c>
      <c r="D371" s="213" t="s">
        <v>16162</v>
      </c>
      <c r="E371" s="166" t="s">
        <v>16016</v>
      </c>
      <c r="F371" s="166" t="s">
        <v>16161</v>
      </c>
      <c r="G371" s="166" t="s">
        <v>12764</v>
      </c>
      <c r="H371" s="167" t="s">
        <v>15903</v>
      </c>
      <c r="I371" s="168" t="s">
        <v>15903</v>
      </c>
      <c r="J371" s="168" t="s">
        <v>15903</v>
      </c>
      <c r="K371" s="207"/>
      <c r="L371" s="207"/>
      <c r="M371" s="207"/>
      <c r="N371" s="207"/>
      <c r="O371" s="207"/>
      <c r="P371" s="169"/>
      <c r="Q371" s="208"/>
      <c r="R371" s="166" t="s">
        <v>15903</v>
      </c>
      <c r="S371" s="165" t="str">
        <f t="shared" ca="1" si="28"/>
        <v>Unknown</v>
      </c>
      <c r="T371" s="165" t="str">
        <f ca="1">IF(B371="","",IF(ISERROR(MATCH($J371,[1]SorP!$B$1:$B$6226,0)),"",INDIRECT("'SorP'!$A$"&amp;MATCH($S371&amp;$J371,[1]SorP!C:C,0))))</f>
        <v/>
      </c>
      <c r="U371" s="185"/>
      <c r="V371" s="209" t="e">
        <f>IF(C371="",NA(),IF(OR(C371="Smelter not listed",C371="Smelter not yet identified"),MATCH($B371&amp;$D371,'[1]Smelter Look-up'!$J:$J,0),MATCH($B371&amp;$C371,'[1]Smelter Look-up'!$J:$J,0)))</f>
        <v>#N/A</v>
      </c>
      <c r="X371" s="210">
        <f t="shared" si="25"/>
        <v>0</v>
      </c>
      <c r="AB371" s="211" t="str">
        <f t="shared" si="26"/>
        <v>TinSmelter not listed</v>
      </c>
    </row>
    <row r="372" spans="1:28" s="210" customFormat="1" ht="38.25">
      <c r="A372" s="165" t="s">
        <v>16163</v>
      </c>
      <c r="B372" s="166" t="s">
        <v>1088</v>
      </c>
      <c r="C372" s="170" t="s">
        <v>16164</v>
      </c>
      <c r="D372" s="213"/>
      <c r="E372" s="166" t="s">
        <v>15907</v>
      </c>
      <c r="F372" s="166" t="s">
        <v>16163</v>
      </c>
      <c r="G372" s="166" t="s">
        <v>12764</v>
      </c>
      <c r="H372" s="167" t="s">
        <v>15903</v>
      </c>
      <c r="I372" s="168" t="s">
        <v>15903</v>
      </c>
      <c r="J372" s="168" t="s">
        <v>15903</v>
      </c>
      <c r="K372" s="207"/>
      <c r="L372" s="207"/>
      <c r="M372" s="207"/>
      <c r="N372" s="207"/>
      <c r="O372" s="207"/>
      <c r="P372" s="169"/>
      <c r="Q372" s="208"/>
      <c r="R372" s="166" t="s">
        <v>15903</v>
      </c>
      <c r="S372" s="165" t="str">
        <f t="shared" ca="1" si="28"/>
        <v>BR</v>
      </c>
      <c r="T372" s="165" t="str">
        <f ca="1">IF(B372="","",IF(ISERROR(MATCH($J372,[1]SorP!$B$1:$B$6226,0)),"",INDIRECT("'SorP'!$A$"&amp;MATCH($S372&amp;$J372,[1]SorP!C:C,0))))</f>
        <v/>
      </c>
      <c r="U372" s="185"/>
      <c r="V372" s="209" t="e">
        <f>IF(C372="",NA(),IF(OR(C372="Smelter not listed",C372="Smelter not yet identified"),MATCH($B372&amp;$D372,'[1]Smelter Look-up'!$J:$J,0),MATCH($B372&amp;$C372,'[1]Smelter Look-up'!$J:$J,0)))</f>
        <v>#N/A</v>
      </c>
      <c r="X372" s="210">
        <f t="shared" si="25"/>
        <v>0</v>
      </c>
      <c r="AB372" s="211" t="str">
        <f t="shared" si="26"/>
        <v>TinSoft Metais Ltda.</v>
      </c>
    </row>
    <row r="373" spans="1:28" s="210" customFormat="1" ht="25.5">
      <c r="A373" s="165" t="s">
        <v>2421</v>
      </c>
      <c r="B373" s="166" t="s">
        <v>1088</v>
      </c>
      <c r="C373" s="170" t="s">
        <v>2420</v>
      </c>
      <c r="D373" s="213"/>
      <c r="E373" s="166" t="s">
        <v>15907</v>
      </c>
      <c r="F373" s="166" t="s">
        <v>2421</v>
      </c>
      <c r="G373" s="166" t="s">
        <v>12764</v>
      </c>
      <c r="H373" s="167">
        <v>0</v>
      </c>
      <c r="I373" s="168" t="s">
        <v>2429</v>
      </c>
      <c r="J373" s="168" t="s">
        <v>1610</v>
      </c>
      <c r="K373" s="207"/>
      <c r="L373" s="207"/>
      <c r="M373" s="207"/>
      <c r="N373" s="207"/>
      <c r="O373" s="207"/>
      <c r="P373" s="169"/>
      <c r="Q373" s="208"/>
      <c r="R373" s="166" t="s">
        <v>2420</v>
      </c>
      <c r="S373" s="165" t="str">
        <f t="shared" ca="1" si="28"/>
        <v>BR</v>
      </c>
      <c r="T373" s="165" t="str">
        <f ca="1">IF(B373="","",IF(ISERROR(MATCH($J373,[1]SorP!$B$1:$B$6226,0)),"",INDIRECT("'SorP'!$A$"&amp;MATCH($S373&amp;$J373,[1]SorP!C:C,0))))</f>
        <v>BR-SP</v>
      </c>
      <c r="U373" s="185"/>
      <c r="V373" s="209">
        <f>IF(C373="",NA(),IF(OR(C373="Smelter not listed",C373="Smelter not yet identified"),MATCH($B373&amp;$D373,'[1]Smelter Look-up'!$J:$J,0),MATCH($B373&amp;$C373,'[1]Smelter Look-up'!$J:$J,0)))</f>
        <v>517</v>
      </c>
      <c r="X373" s="210">
        <f t="shared" si="25"/>
        <v>0</v>
      </c>
      <c r="AB373" s="211" t="str">
        <f t="shared" si="26"/>
        <v>TinSuper Ligas</v>
      </c>
    </row>
    <row r="374" spans="1:28" s="210" customFormat="1" ht="89.25">
      <c r="A374" s="165" t="s">
        <v>16165</v>
      </c>
      <c r="B374" s="166" t="s">
        <v>1088</v>
      </c>
      <c r="C374" s="170" t="s">
        <v>16166</v>
      </c>
      <c r="D374" s="213"/>
      <c r="E374" s="166" t="s">
        <v>15921</v>
      </c>
      <c r="F374" s="166" t="s">
        <v>16165</v>
      </c>
      <c r="G374" s="166" t="s">
        <v>12764</v>
      </c>
      <c r="H374" s="167" t="s">
        <v>15903</v>
      </c>
      <c r="I374" s="168" t="s">
        <v>15903</v>
      </c>
      <c r="J374" s="168" t="s">
        <v>15903</v>
      </c>
      <c r="K374" s="207"/>
      <c r="L374" s="207"/>
      <c r="M374" s="207"/>
      <c r="N374" s="207"/>
      <c r="O374" s="207"/>
      <c r="P374" s="169"/>
      <c r="Q374" s="208"/>
      <c r="R374" s="166" t="s">
        <v>15903</v>
      </c>
      <c r="S374" s="165" t="str">
        <f t="shared" ca="1" si="28"/>
        <v>CN</v>
      </c>
      <c r="T374" s="165" t="str">
        <f ca="1">IF(B374="","",IF(ISERROR(MATCH($J374,[1]SorP!$B$1:$B$6226,0)),"",INDIRECT("'SorP'!$A$"&amp;MATCH($S374&amp;$J374,[1]SorP!C:C,0))))</f>
        <v/>
      </c>
      <c r="U374" s="185"/>
      <c r="V374" s="209" t="e">
        <f>IF(C374="",NA(),IF(OR(C374="Smelter not listed",C374="Smelter not yet identified"),MATCH($B374&amp;$D374,'[1]Smelter Look-up'!$J:$J,0),MATCH($B374&amp;$C374,'[1]Smelter Look-up'!$J:$J,0)))</f>
        <v>#N/A</v>
      </c>
      <c r="X374" s="210">
        <f t="shared" si="25"/>
        <v>0</v>
      </c>
      <c r="AB374" s="211" t="str">
        <f t="shared" si="26"/>
        <v>TinSuzhou Nuonengda Chemical Co., Ltd.</v>
      </c>
    </row>
    <row r="375" spans="1:28" s="210" customFormat="1" ht="216.75">
      <c r="A375" s="165" t="s">
        <v>15191</v>
      </c>
      <c r="B375" s="166" t="s">
        <v>1088</v>
      </c>
      <c r="C375" s="170" t="s">
        <v>15190</v>
      </c>
      <c r="D375" s="213"/>
      <c r="E375" s="166" t="s">
        <v>15899</v>
      </c>
      <c r="F375" s="166" t="s">
        <v>15191</v>
      </c>
      <c r="G375" s="166" t="s">
        <v>12764</v>
      </c>
      <c r="H375" s="167">
        <v>0</v>
      </c>
      <c r="I375" s="168" t="s">
        <v>1568</v>
      </c>
      <c r="J375" s="168" t="s">
        <v>6538</v>
      </c>
      <c r="K375" s="207"/>
      <c r="L375" s="207"/>
      <c r="M375" s="207"/>
      <c r="N375" s="207"/>
      <c r="O375" s="207"/>
      <c r="P375" s="169"/>
      <c r="Q375" s="208"/>
      <c r="R375" s="166" t="s">
        <v>15190</v>
      </c>
      <c r="S375" s="165" t="str">
        <f t="shared" ca="1" si="28"/>
        <v>JP</v>
      </c>
      <c r="T375" s="165" t="str">
        <f ca="1">IF(B375="","",IF(ISERROR(MATCH($J375,[1]SorP!$B$1:$B$6226,0)),"",INDIRECT("'SorP'!$A$"&amp;MATCH($S375&amp;$J375,[1]SorP!C:C,0))))</f>
        <v>IT-UD</v>
      </c>
      <c r="U375" s="185"/>
      <c r="V375" s="209">
        <f>IF(C375="",NA(),IF(OR(C375="Smelter not listed",C375="Smelter not yet identified"),MATCH($B375&amp;$D375,'[1]Smelter Look-up'!$J:$J,0),MATCH($B375&amp;$C375,'[1]Smelter Look-up'!$J:$J,0)))</f>
        <v>518</v>
      </c>
      <c r="X375" s="210">
        <f t="shared" si="25"/>
        <v>0</v>
      </c>
      <c r="AB375" s="211" t="str">
        <f t="shared" si="26"/>
        <v>TinTakehara PVD Materials Plant / PVD Materials Division of MITSUI MINING &amp; SMELTING CO., LTD.</v>
      </c>
    </row>
    <row r="376" spans="1:28" s="210" customFormat="1" ht="25.5">
      <c r="A376" s="165" t="s">
        <v>753</v>
      </c>
      <c r="B376" s="166" t="s">
        <v>1088</v>
      </c>
      <c r="C376" s="170" t="s">
        <v>989</v>
      </c>
      <c r="D376" s="213"/>
      <c r="E376" s="166" t="s">
        <v>16044</v>
      </c>
      <c r="F376" s="166" t="s">
        <v>753</v>
      </c>
      <c r="G376" s="166" t="s">
        <v>12764</v>
      </c>
      <c r="H376" s="167">
        <v>0</v>
      </c>
      <c r="I376" s="168" t="s">
        <v>1711</v>
      </c>
      <c r="J376" s="168" t="s">
        <v>1712</v>
      </c>
      <c r="K376" s="207"/>
      <c r="L376" s="207"/>
      <c r="M376" s="207"/>
      <c r="N376" s="207"/>
      <c r="O376" s="207"/>
      <c r="P376" s="169"/>
      <c r="Q376" s="208"/>
      <c r="R376" s="166" t="s">
        <v>989</v>
      </c>
      <c r="S376" s="165" t="str">
        <f t="shared" ca="1" si="28"/>
        <v>TH</v>
      </c>
      <c r="T376" s="165" t="str">
        <f ca="1">IF(B376="","",IF(ISERROR(MATCH($J376,[1]SorP!$B$1:$B$6226,0)),"",INDIRECT("'SorP'!$A$"&amp;MATCH($S376&amp;$J376,[1]SorP!C:C,0))))</f>
        <v>TH-50</v>
      </c>
      <c r="U376" s="185"/>
      <c r="V376" s="209">
        <f>IF(C376="",NA(),IF(OR(C376="Smelter not listed",C376="Smelter not yet identified"),MATCH($B376&amp;$D376,'[1]Smelter Look-up'!$J:$J,0),MATCH($B376&amp;$C376,'[1]Smelter Look-up'!$J:$J,0)))</f>
        <v>521</v>
      </c>
      <c r="X376" s="210">
        <f t="shared" si="25"/>
        <v>0</v>
      </c>
      <c r="AB376" s="211" t="str">
        <f t="shared" si="26"/>
        <v>TinThaisarco</v>
      </c>
    </row>
    <row r="377" spans="1:28" s="210" customFormat="1" ht="38.25">
      <c r="A377" s="165" t="s">
        <v>16167</v>
      </c>
      <c r="B377" s="166" t="s">
        <v>1088</v>
      </c>
      <c r="C377" s="170" t="s">
        <v>16168</v>
      </c>
      <c r="D377" s="213"/>
      <c r="E377" s="166" t="s">
        <v>15921</v>
      </c>
      <c r="F377" s="166" t="s">
        <v>16167</v>
      </c>
      <c r="G377" s="166" t="s">
        <v>12764</v>
      </c>
      <c r="H377" s="167" t="s">
        <v>15903</v>
      </c>
      <c r="I377" s="168" t="s">
        <v>15903</v>
      </c>
      <c r="J377" s="168" t="s">
        <v>15903</v>
      </c>
      <c r="K377" s="207"/>
      <c r="L377" s="207"/>
      <c r="M377" s="207"/>
      <c r="N377" s="207"/>
      <c r="O377" s="207"/>
      <c r="P377" s="169"/>
      <c r="Q377" s="208"/>
      <c r="R377" s="166" t="s">
        <v>15903</v>
      </c>
      <c r="S377" s="165" t="str">
        <f t="shared" ca="1" si="28"/>
        <v>CN</v>
      </c>
      <c r="T377" s="165" t="str">
        <f ca="1">IF(B377="","",IF(ISERROR(MATCH($J377,[1]SorP!$B$1:$B$6226,0)),"",INDIRECT("'SorP'!$A$"&amp;MATCH($S377&amp;$J377,[1]SorP!C:C,0))))</f>
        <v/>
      </c>
      <c r="U377" s="185"/>
      <c r="V377" s="209" t="e">
        <f>IF(C377="",NA(),IF(OR(C377="Smelter not listed",C377="Smelter not yet identified"),MATCH($B377&amp;$D377,'[1]Smelter Look-up'!$J:$J,0),MATCH($B377&amp;$C377,'[1]Smelter Look-up'!$J:$J,0)))</f>
        <v>#N/A</v>
      </c>
      <c r="X377" s="210">
        <f t="shared" si="25"/>
        <v>0</v>
      </c>
      <c r="AB377" s="211" t="str">
        <f t="shared" si="26"/>
        <v>TinTIN PLATING GEJIU</v>
      </c>
    </row>
    <row r="378" spans="1:28" s="210" customFormat="1" ht="102">
      <c r="A378" s="165" t="s">
        <v>756</v>
      </c>
      <c r="B378" s="166" t="s">
        <v>1088</v>
      </c>
      <c r="C378" s="170" t="s">
        <v>14867</v>
      </c>
      <c r="D378" s="213"/>
      <c r="E378" s="166" t="s">
        <v>15921</v>
      </c>
      <c r="F378" s="166" t="s">
        <v>756</v>
      </c>
      <c r="G378" s="166" t="s">
        <v>12764</v>
      </c>
      <c r="H378" s="167">
        <v>0</v>
      </c>
      <c r="I378" s="168" t="s">
        <v>2336</v>
      </c>
      <c r="J378" s="168" t="s">
        <v>13126</v>
      </c>
      <c r="K378" s="207"/>
      <c r="L378" s="207"/>
      <c r="M378" s="207"/>
      <c r="N378" s="207"/>
      <c r="O378" s="207"/>
      <c r="P378" s="169"/>
      <c r="Q378" s="208"/>
      <c r="R378" s="166" t="s">
        <v>14867</v>
      </c>
      <c r="S378" s="165" t="str">
        <f t="shared" ca="1" si="28"/>
        <v>CN</v>
      </c>
      <c r="T378" s="165" t="str">
        <f ca="1">IF(B378="","",IF(ISERROR(MATCH($J378,[1]SorP!$B$1:$B$6226,0)),"",INDIRECT("'SorP'!$A$"&amp;MATCH($S378&amp;$J378,[1]SorP!C:C,0))))</f>
        <v>CN-ZJ</v>
      </c>
      <c r="U378" s="185"/>
      <c r="V378" s="209">
        <f>IF(C378="",NA(),IF(OR(C378="Smelter not listed",C378="Smelter not yet identified"),MATCH($B378&amp;$D378,'[1]Smelter Look-up'!$J:$J,0),MATCH($B378&amp;$C378,'[1]Smelter Look-up'!$J:$J,0)))</f>
        <v>524</v>
      </c>
      <c r="X378" s="210">
        <f t="shared" si="25"/>
        <v>0</v>
      </c>
      <c r="AB378" s="211" t="str">
        <f t="shared" si="26"/>
        <v>TinTin Smelting Branch of Yunnan Tin Co., Ltd.</v>
      </c>
    </row>
    <row r="379" spans="1:28" s="210" customFormat="1" ht="51">
      <c r="A379" s="165" t="s">
        <v>12709</v>
      </c>
      <c r="B379" s="166" t="s">
        <v>1088</v>
      </c>
      <c r="C379" s="170" t="s">
        <v>12708</v>
      </c>
      <c r="D379" s="213"/>
      <c r="E379" s="166" t="s">
        <v>15896</v>
      </c>
      <c r="F379" s="166" t="s">
        <v>12709</v>
      </c>
      <c r="G379" s="166" t="s">
        <v>12764</v>
      </c>
      <c r="H379" s="167">
        <v>0</v>
      </c>
      <c r="I379" s="168" t="s">
        <v>12710</v>
      </c>
      <c r="J379" s="168" t="s">
        <v>1660</v>
      </c>
      <c r="K379" s="207"/>
      <c r="L379" s="207"/>
      <c r="M379" s="207"/>
      <c r="N379" s="207"/>
      <c r="O379" s="207"/>
      <c r="P379" s="169"/>
      <c r="Q379" s="208"/>
      <c r="R379" s="166" t="s">
        <v>12708</v>
      </c>
      <c r="S379" s="165" t="str">
        <f t="shared" ca="1" si="28"/>
        <v>Unknown</v>
      </c>
      <c r="T379" s="165" t="e">
        <f ca="1">IF(B379="","",IF(ISERROR(MATCH($J379,[1]SorP!$B$1:$B$6226,0)),"",INDIRECT("'SorP'!$A$"&amp;MATCH($S379&amp;$J379,[1]SorP!C:C,0))))</f>
        <v>#N/A</v>
      </c>
      <c r="U379" s="185"/>
      <c r="V379" s="209">
        <f>IF(C379="",NA(),IF(OR(C379="Smelter not listed",C379="Smelter not yet identified"),MATCH($B379&amp;$D379,'[1]Smelter Look-up'!$J:$J,0),MATCH($B379&amp;$C379,'[1]Smelter Look-up'!$J:$J,0)))</f>
        <v>525</v>
      </c>
      <c r="X379" s="210">
        <f t="shared" si="25"/>
        <v>0</v>
      </c>
      <c r="AB379" s="211" t="str">
        <f t="shared" si="26"/>
        <v>TinTin Technology &amp; Refining</v>
      </c>
    </row>
    <row r="380" spans="1:28" s="210" customFormat="1" ht="76.5">
      <c r="A380" s="165" t="s">
        <v>16169</v>
      </c>
      <c r="B380" s="166" t="s">
        <v>1088</v>
      </c>
      <c r="C380" s="170" t="s">
        <v>16170</v>
      </c>
      <c r="D380" s="213"/>
      <c r="E380" s="166" t="s">
        <v>15921</v>
      </c>
      <c r="F380" s="166" t="s">
        <v>16169</v>
      </c>
      <c r="G380" s="166" t="s">
        <v>12764</v>
      </c>
      <c r="H380" s="167" t="s">
        <v>15903</v>
      </c>
      <c r="I380" s="168" t="s">
        <v>15903</v>
      </c>
      <c r="J380" s="168" t="s">
        <v>15903</v>
      </c>
      <c r="K380" s="207"/>
      <c r="L380" s="207"/>
      <c r="M380" s="207"/>
      <c r="N380" s="207"/>
      <c r="O380" s="207"/>
      <c r="P380" s="169"/>
      <c r="Q380" s="208"/>
      <c r="R380" s="166" t="s">
        <v>15903</v>
      </c>
      <c r="S380" s="165" t="str">
        <f t="shared" ca="1" si="28"/>
        <v>CN</v>
      </c>
      <c r="T380" s="165" t="str">
        <f ca="1">IF(B380="","",IF(ISERROR(MATCH($J380,[1]SorP!$B$1:$B$6226,0)),"",INDIRECT("'SorP'!$A$"&amp;MATCH($S380&amp;$J380,[1]SorP!C:C,0))))</f>
        <v/>
      </c>
      <c r="U380" s="185"/>
      <c r="V380" s="209" t="e">
        <f>IF(C380="",NA(),IF(OR(C380="Smelter not listed",C380="Smelter not yet identified"),MATCH($B380&amp;$D380,'[1]Smelter Look-up'!$J:$J,0),MATCH($B380&amp;$C380,'[1]Smelter Look-up'!$J:$J,0)))</f>
        <v>#N/A</v>
      </c>
      <c r="X380" s="210">
        <f t="shared" si="25"/>
        <v>0</v>
      </c>
      <c r="AB380" s="211" t="str">
        <f t="shared" si="26"/>
        <v>TinTop-Team Technology (Shenzhen) Ltd.</v>
      </c>
    </row>
    <row r="381" spans="1:28" s="210" customFormat="1" ht="51">
      <c r="A381" s="165" t="s">
        <v>16171</v>
      </c>
      <c r="B381" s="166" t="s">
        <v>1088</v>
      </c>
      <c r="C381" s="170" t="s">
        <v>16172</v>
      </c>
      <c r="D381" s="213"/>
      <c r="E381" s="166" t="s">
        <v>15907</v>
      </c>
      <c r="F381" s="166" t="s">
        <v>16171</v>
      </c>
      <c r="G381" s="166" t="s">
        <v>12764</v>
      </c>
      <c r="H381" s="167" t="s">
        <v>15903</v>
      </c>
      <c r="I381" s="168" t="s">
        <v>15903</v>
      </c>
      <c r="J381" s="168" t="s">
        <v>15903</v>
      </c>
      <c r="K381" s="207"/>
      <c r="L381" s="207"/>
      <c r="M381" s="207"/>
      <c r="N381" s="207"/>
      <c r="O381" s="207"/>
      <c r="P381" s="169"/>
      <c r="Q381" s="208"/>
      <c r="R381" s="166" t="s">
        <v>15903</v>
      </c>
      <c r="S381" s="165" t="str">
        <f t="shared" ca="1" si="28"/>
        <v>BR</v>
      </c>
      <c r="T381" s="165" t="str">
        <f ca="1">IF(B381="","",IF(ISERROR(MATCH($J381,[1]SorP!$B$1:$B$6226,0)),"",INDIRECT("'SorP'!$A$"&amp;MATCH($S381&amp;$J381,[1]SorP!C:C,0))))</f>
        <v/>
      </c>
      <c r="U381" s="185"/>
      <c r="V381" s="209" t="e">
        <f>IF(C381="",NA(),IF(OR(C381="Smelter not listed",C381="Smelter not yet identified"),MATCH($B381&amp;$D381,'[1]Smelter Look-up'!$J:$J,0),MATCH($B381&amp;$C381,'[1]Smelter Look-up'!$J:$J,0)))</f>
        <v>#N/A</v>
      </c>
      <c r="X381" s="210">
        <f t="shared" si="25"/>
        <v>0</v>
      </c>
      <c r="AB381" s="211" t="str">
        <f t="shared" si="26"/>
        <v>TinTRATHO Metal Quimica</v>
      </c>
    </row>
    <row r="382" spans="1:28" s="210" customFormat="1" ht="127.5">
      <c r="A382" s="165" t="s">
        <v>16173</v>
      </c>
      <c r="B382" s="166" t="s">
        <v>1088</v>
      </c>
      <c r="C382" s="170" t="s">
        <v>16174</v>
      </c>
      <c r="D382" s="213"/>
      <c r="E382" s="166" t="s">
        <v>16070</v>
      </c>
      <c r="F382" s="166" t="s">
        <v>16173</v>
      </c>
      <c r="G382" s="166" t="s">
        <v>12764</v>
      </c>
      <c r="H382" s="167">
        <v>0</v>
      </c>
      <c r="I382" s="168" t="s">
        <v>16175</v>
      </c>
      <c r="J382" s="168" t="s">
        <v>11714</v>
      </c>
      <c r="K382" s="207"/>
      <c r="L382" s="207"/>
      <c r="M382" s="207"/>
      <c r="N382" s="207"/>
      <c r="O382" s="207"/>
      <c r="P382" s="169"/>
      <c r="Q382" s="208"/>
      <c r="R382" s="166" t="s">
        <v>16174</v>
      </c>
      <c r="S382" s="165" t="str">
        <f t="shared" ca="1" si="28"/>
        <v>VN</v>
      </c>
      <c r="T382" s="165" t="str">
        <f ca="1">IF(B382="","",IF(ISERROR(MATCH($J382,[1]SorP!$B$1:$B$6226,0)),"",INDIRECT("'SorP'!$A$"&amp;MATCH($S382&amp;$J382,[1]SorP!C:C,0))))</f>
        <v>VC-03</v>
      </c>
      <c r="U382" s="185"/>
      <c r="V382" s="209">
        <f>IF(C382="",NA(),IF(OR(C382="Smelter not listed",C382="Smelter not yet identified"),MATCH($B382&amp;$D382,'[1]Smelter Look-up'!$J:$J,0),MATCH($B382&amp;$C382,'[1]Smelter Look-up'!$J:$J,0)))</f>
        <v>527</v>
      </c>
      <c r="X382" s="210">
        <f t="shared" si="25"/>
        <v>0</v>
      </c>
      <c r="AB382" s="211" t="str">
        <f t="shared" si="26"/>
        <v>TinTuyen Quang Non-Ferrous Metals Joint Stock Company</v>
      </c>
    </row>
    <row r="383" spans="1:28" s="210" customFormat="1" ht="76.5">
      <c r="A383" s="165" t="s">
        <v>14536</v>
      </c>
      <c r="B383" s="166" t="s">
        <v>1088</v>
      </c>
      <c r="C383" s="170" t="s">
        <v>14535</v>
      </c>
      <c r="D383" s="213"/>
      <c r="E383" s="166" t="s">
        <v>16070</v>
      </c>
      <c r="F383" s="166" t="s">
        <v>14536</v>
      </c>
      <c r="G383" s="166" t="s">
        <v>12764</v>
      </c>
      <c r="H383" s="167">
        <v>0</v>
      </c>
      <c r="I383" s="168" t="s">
        <v>14556</v>
      </c>
      <c r="J383" s="168" t="s">
        <v>11729</v>
      </c>
      <c r="K383" s="207"/>
      <c r="L383" s="207"/>
      <c r="M383" s="207"/>
      <c r="N383" s="207"/>
      <c r="O383" s="207"/>
      <c r="P383" s="169"/>
      <c r="Q383" s="208"/>
      <c r="R383" s="166" t="s">
        <v>14535</v>
      </c>
      <c r="S383" s="165" t="str">
        <f t="shared" ca="1" si="28"/>
        <v>VN</v>
      </c>
      <c r="T383" s="165" t="str">
        <f ca="1">IF(B383="","",IF(ISERROR(MATCH($J383,[1]SorP!$B$1:$B$6226,0)),"",INDIRECT("'SorP'!$A$"&amp;MATCH($S383&amp;$J383,[1]SorP!C:C,0))))</f>
        <v>VN-34</v>
      </c>
      <c r="U383" s="185"/>
      <c r="V383" s="209">
        <f>IF(C383="",NA(),IF(OR(C383="Smelter not listed",C383="Smelter not yet identified"),MATCH($B383&amp;$D383,'[1]Smelter Look-up'!$J:$J,0),MATCH($B383&amp;$C383,'[1]Smelter Look-up'!$J:$J,0)))</f>
        <v>529</v>
      </c>
      <c r="X383" s="210">
        <f t="shared" si="25"/>
        <v>0</v>
      </c>
      <c r="AB383" s="211" t="str">
        <f t="shared" si="26"/>
        <v>TinVQB Mineral and Trading Group JSC</v>
      </c>
    </row>
    <row r="384" spans="1:28" s="210" customFormat="1" ht="89.25">
      <c r="A384" s="165" t="s">
        <v>754</v>
      </c>
      <c r="B384" s="166" t="s">
        <v>1088</v>
      </c>
      <c r="C384" s="170" t="s">
        <v>2422</v>
      </c>
      <c r="D384" s="213"/>
      <c r="E384" s="166" t="s">
        <v>15907</v>
      </c>
      <c r="F384" s="166" t="s">
        <v>754</v>
      </c>
      <c r="G384" s="166" t="s">
        <v>12764</v>
      </c>
      <c r="H384" s="167">
        <v>0</v>
      </c>
      <c r="I384" s="168" t="s">
        <v>1685</v>
      </c>
      <c r="J384" s="168" t="s">
        <v>1689</v>
      </c>
      <c r="K384" s="207"/>
      <c r="L384" s="207"/>
      <c r="M384" s="207"/>
      <c r="N384" s="207"/>
      <c r="O384" s="207"/>
      <c r="P384" s="169"/>
      <c r="Q384" s="208"/>
      <c r="R384" s="166" t="s">
        <v>2422</v>
      </c>
      <c r="S384" s="165" t="str">
        <f t="shared" ca="1" si="28"/>
        <v>BR</v>
      </c>
      <c r="T384" s="165" t="str">
        <f ca="1">IF(B384="","",IF(ISERROR(MATCH($J384,[1]SorP!$B$1:$B$6226,0)),"",INDIRECT("'SorP'!$A$"&amp;MATCH($S384&amp;$J384,[1]SorP!C:C,0))))</f>
        <v>BR-RO</v>
      </c>
      <c r="U384" s="185"/>
      <c r="V384" s="209">
        <f>IF(C384="",NA(),IF(OR(C384="Smelter not listed",C384="Smelter not yet identified"),MATCH($B384&amp;$D384,'[1]Smelter Look-up'!$J:$J,0),MATCH($B384&amp;$C384,'[1]Smelter Look-up'!$J:$J,0)))</f>
        <v>530</v>
      </c>
      <c r="X384" s="210">
        <f t="shared" si="25"/>
        <v>0</v>
      </c>
      <c r="AB384" s="211" t="str">
        <f t="shared" si="26"/>
        <v>TinWhite Solder Metalurgia e Mineracao Ltda.</v>
      </c>
    </row>
    <row r="385" spans="1:28" s="210" customFormat="1" ht="89.25">
      <c r="A385" s="165" t="s">
        <v>15193</v>
      </c>
      <c r="B385" s="166" t="s">
        <v>1088</v>
      </c>
      <c r="C385" s="170" t="s">
        <v>15192</v>
      </c>
      <c r="D385" s="213"/>
      <c r="E385" s="166" t="s">
        <v>15897</v>
      </c>
      <c r="F385" s="166" t="s">
        <v>15193</v>
      </c>
      <c r="G385" s="166" t="s">
        <v>12764</v>
      </c>
      <c r="H385" s="167">
        <v>0</v>
      </c>
      <c r="I385" s="168" t="s">
        <v>11417</v>
      </c>
      <c r="J385" s="168" t="s">
        <v>4701</v>
      </c>
      <c r="K385" s="207"/>
      <c r="L385" s="207"/>
      <c r="M385" s="207"/>
      <c r="N385" s="207"/>
      <c r="O385" s="207"/>
      <c r="P385" s="169"/>
      <c r="Q385" s="208"/>
      <c r="R385" s="166" t="s">
        <v>15192</v>
      </c>
      <c r="S385" s="165" t="str">
        <f t="shared" ca="1" si="28"/>
        <v>UG</v>
      </c>
      <c r="T385" s="165" t="str">
        <f ca="1">IF(B385="","",IF(ISERROR(MATCH($J385,[1]SorP!$B$1:$B$6226,0)),"",INDIRECT("'SorP'!$A$"&amp;MATCH($S385&amp;$J385,[1]SorP!C:C,0))))</f>
        <v>UG-306</v>
      </c>
      <c r="U385" s="185"/>
      <c r="V385" s="209">
        <f>IF(C385="",NA(),IF(OR(C385="Smelter not listed",C385="Smelter not yet identified"),MATCH($B385&amp;$D385,'[1]Smelter Look-up'!$J:$J,0),MATCH($B385&amp;$C385,'[1]Smelter Look-up'!$J:$J,0)))</f>
        <v>533</v>
      </c>
      <c r="X385" s="210">
        <f t="shared" si="25"/>
        <v>0</v>
      </c>
      <c r="AB385" s="211" t="str">
        <f t="shared" si="26"/>
        <v>TinWoodcross Smelting Company Limited</v>
      </c>
    </row>
    <row r="386" spans="1:28" s="210" customFormat="1" ht="89.25">
      <c r="A386" s="165" t="s">
        <v>16176</v>
      </c>
      <c r="B386" s="166" t="s">
        <v>1088</v>
      </c>
      <c r="C386" s="170" t="s">
        <v>16177</v>
      </c>
      <c r="D386" s="213"/>
      <c r="E386" s="166" t="s">
        <v>15921</v>
      </c>
      <c r="F386" s="166" t="s">
        <v>16176</v>
      </c>
      <c r="G386" s="166" t="s">
        <v>12764</v>
      </c>
      <c r="H386" s="167" t="s">
        <v>15903</v>
      </c>
      <c r="I386" s="168" t="s">
        <v>15903</v>
      </c>
      <c r="J386" s="168" t="s">
        <v>15903</v>
      </c>
      <c r="K386" s="207"/>
      <c r="L386" s="207"/>
      <c r="M386" s="207"/>
      <c r="N386" s="207"/>
      <c r="O386" s="207"/>
      <c r="P386" s="169"/>
      <c r="Q386" s="208"/>
      <c r="R386" s="166" t="s">
        <v>15903</v>
      </c>
      <c r="S386" s="165" t="str">
        <f t="shared" ca="1" si="28"/>
        <v>CN</v>
      </c>
      <c r="T386" s="165" t="str">
        <f ca="1">IF(B386="","",IF(ISERROR(MATCH($J386,[1]SorP!$B$1:$B$6226,0)),"",INDIRECT("'SorP'!$A$"&amp;MATCH($S386&amp;$J386,[1]SorP!C:C,0))))</f>
        <v/>
      </c>
      <c r="U386" s="185"/>
      <c r="V386" s="209" t="e">
        <f>IF(C386="",NA(),IF(OR(C386="Smelter not listed",C386="Smelter not yet identified"),MATCH($B386&amp;$D386,'[1]Smelter Look-up'!$J:$J,0),MATCH($B386&amp;$C386,'[1]Smelter Look-up'!$J:$J,0)))</f>
        <v>#N/A</v>
      </c>
      <c r="X386" s="210">
        <f t="shared" si="25"/>
        <v>0</v>
      </c>
      <c r="AB386" s="211" t="str">
        <f t="shared" si="26"/>
        <v>TinWUJIANG CITY LUXE TIN FACTORY</v>
      </c>
    </row>
    <row r="387" spans="1:28" s="210" customFormat="1" ht="76.5">
      <c r="A387" s="165" t="s">
        <v>16178</v>
      </c>
      <c r="B387" s="166" t="s">
        <v>1088</v>
      </c>
      <c r="C387" s="170" t="s">
        <v>16179</v>
      </c>
      <c r="D387" s="213"/>
      <c r="E387" s="166" t="s">
        <v>15921</v>
      </c>
      <c r="F387" s="166" t="s">
        <v>16178</v>
      </c>
      <c r="G387" s="166" t="s">
        <v>12764</v>
      </c>
      <c r="H387" s="167" t="s">
        <v>15903</v>
      </c>
      <c r="I387" s="168" t="s">
        <v>15903</v>
      </c>
      <c r="J387" s="168" t="s">
        <v>15903</v>
      </c>
      <c r="K387" s="207"/>
      <c r="L387" s="207"/>
      <c r="M387" s="207"/>
      <c r="N387" s="207"/>
      <c r="O387" s="207"/>
      <c r="P387" s="169"/>
      <c r="Q387" s="208"/>
      <c r="R387" s="166" t="s">
        <v>15903</v>
      </c>
      <c r="S387" s="165" t="str">
        <f t="shared" ca="1" si="28"/>
        <v>CN</v>
      </c>
      <c r="T387" s="165" t="str">
        <f ca="1">IF(B387="","",IF(ISERROR(MATCH($J387,[1]SorP!$B$1:$B$6226,0)),"",INDIRECT("'SorP'!$A$"&amp;MATCH($S387&amp;$J387,[1]SorP!C:C,0))))</f>
        <v/>
      </c>
      <c r="U387" s="185"/>
      <c r="V387" s="209" t="e">
        <f>IF(C387="",NA(),IF(OR(C387="Smelter not listed",C387="Smelter not yet identified"),MATCH($B387&amp;$D387,'[1]Smelter Look-up'!$J:$J,0),MATCH($B387&amp;$C387,'[1]Smelter Look-up'!$J:$J,0)))</f>
        <v>#N/A</v>
      </c>
      <c r="X387" s="210">
        <f t="shared" si="25"/>
        <v>0</v>
      </c>
      <c r="AB387" s="211" t="str">
        <f t="shared" si="26"/>
        <v>TinXin Furukawa Metal ( Wuxi ) Co., Ltd.</v>
      </c>
    </row>
    <row r="388" spans="1:28" s="210" customFormat="1" ht="20.25">
      <c r="A388" s="165" t="s">
        <v>16180</v>
      </c>
      <c r="B388" s="166" t="s">
        <v>1088</v>
      </c>
      <c r="C388" s="170" t="s">
        <v>16181</v>
      </c>
      <c r="D388" s="213"/>
      <c r="E388" s="166" t="s">
        <v>15921</v>
      </c>
      <c r="F388" s="166" t="s">
        <v>16180</v>
      </c>
      <c r="G388" s="166" t="s">
        <v>12764</v>
      </c>
      <c r="H388" s="167" t="s">
        <v>15903</v>
      </c>
      <c r="I388" s="168" t="s">
        <v>15903</v>
      </c>
      <c r="J388" s="168" t="s">
        <v>15903</v>
      </c>
      <c r="K388" s="207"/>
      <c r="L388" s="207"/>
      <c r="M388" s="207"/>
      <c r="N388" s="207"/>
      <c r="O388" s="207"/>
      <c r="P388" s="169"/>
      <c r="Q388" s="208"/>
      <c r="R388" s="166" t="s">
        <v>15903</v>
      </c>
      <c r="S388" s="165" t="str">
        <f t="shared" ca="1" si="28"/>
        <v>CN</v>
      </c>
      <c r="T388" s="165" t="str">
        <f ca="1">IF(B388="","",IF(ISERROR(MATCH($J388,[1]SorP!$B$1:$B$6226,0)),"",INDIRECT("'SorP'!$A$"&amp;MATCH($S388&amp;$J388,[1]SorP!C:C,0))))</f>
        <v/>
      </c>
      <c r="U388" s="185"/>
      <c r="V388" s="209" t="e">
        <f>IF(C388="",NA(),IF(OR(C388="Smelter not listed",C388="Smelter not yet identified"),MATCH($B388&amp;$D388,'[1]Smelter Look-up'!$J:$J,0),MATCH($B388&amp;$C388,'[1]Smelter Look-up'!$J:$J,0)))</f>
        <v>#N/A</v>
      </c>
      <c r="X388" s="210">
        <f t="shared" si="25"/>
        <v>0</v>
      </c>
      <c r="AB388" s="211" t="str">
        <f t="shared" si="26"/>
        <v>TinXURI</v>
      </c>
    </row>
    <row r="389" spans="1:28" s="210" customFormat="1" ht="25.5">
      <c r="A389" s="165" t="s">
        <v>16182</v>
      </c>
      <c r="B389" s="166" t="s">
        <v>1088</v>
      </c>
      <c r="C389" s="170" t="s">
        <v>16183</v>
      </c>
      <c r="D389" s="213"/>
      <c r="E389" s="166" t="s">
        <v>15921</v>
      </c>
      <c r="F389" s="166" t="s">
        <v>16182</v>
      </c>
      <c r="G389" s="166" t="s">
        <v>12764</v>
      </c>
      <c r="H389" s="167" t="s">
        <v>15903</v>
      </c>
      <c r="I389" s="168" t="s">
        <v>15903</v>
      </c>
      <c r="J389" s="168" t="s">
        <v>15903</v>
      </c>
      <c r="K389" s="207"/>
      <c r="L389" s="207"/>
      <c r="M389" s="207"/>
      <c r="N389" s="207"/>
      <c r="O389" s="207"/>
      <c r="P389" s="169"/>
      <c r="Q389" s="208"/>
      <c r="R389" s="166" t="s">
        <v>15903</v>
      </c>
      <c r="S389" s="165" t="str">
        <f t="shared" ref="S389" ca="1" si="29">IF(B389="","",IF(ISERROR(MATCH($E389,CL,0)),"Unknown",INDIRECT("'C'!$A$"&amp;MATCH($E389,CL,0)+1)))</f>
        <v>CN</v>
      </c>
      <c r="T389" s="165" t="str">
        <f ca="1">IF(B389="","",IF(ISERROR(MATCH($J389,[1]SorP!$B$1:$B$6226,0)),"",INDIRECT("'SorP'!$A$"&amp;MATCH($S389&amp;$J389,[1]SorP!C:C,0))))</f>
        <v/>
      </c>
      <c r="U389" s="185"/>
      <c r="V389" s="209" t="e">
        <f>IF(C389="",NA(),IF(OR(C389="Smelter not listed",C389="Smelter not yet identified"),MATCH($B389&amp;$D389,'[1]Smelter Look-up'!$J:$J,0),MATCH($B389&amp;$C389,'[1]Smelter Look-up'!$J:$J,0)))</f>
        <v>#N/A</v>
      </c>
      <c r="X389" s="210">
        <f t="shared" ref="X389:X430" si="30">IF(AND(C389="Smelter not listed",OR(LEN(D389)=0,LEN(E389)=0)),1,0)</f>
        <v>0</v>
      </c>
      <c r="AB389" s="211" t="str">
        <f t="shared" ref="AB389:AB430" si="31">B389&amp;C389</f>
        <v>TinYifeng Tin</v>
      </c>
    </row>
    <row r="390" spans="1:28" s="210" customFormat="1" ht="63.75">
      <c r="A390" s="165" t="s">
        <v>16184</v>
      </c>
      <c r="B390" s="166" t="s">
        <v>1088</v>
      </c>
      <c r="C390" s="170" t="s">
        <v>16185</v>
      </c>
      <c r="D390" s="213"/>
      <c r="E390" s="166" t="s">
        <v>15921</v>
      </c>
      <c r="F390" s="166" t="s">
        <v>16184</v>
      </c>
      <c r="G390" s="166" t="s">
        <v>12764</v>
      </c>
      <c r="H390" s="167" t="s">
        <v>15903</v>
      </c>
      <c r="I390" s="168" t="s">
        <v>15903</v>
      </c>
      <c r="J390" s="168" t="s">
        <v>15903</v>
      </c>
      <c r="K390" s="207"/>
      <c r="L390" s="207"/>
      <c r="M390" s="207"/>
      <c r="N390" s="207"/>
      <c r="O390" s="207"/>
      <c r="P390" s="169"/>
      <c r="Q390" s="208"/>
      <c r="R390" s="166" t="s">
        <v>15903</v>
      </c>
      <c r="S390" s="165" t="str">
        <f t="shared" ref="S390:S421" ca="1" si="32">IF(B390="","",IF(ISERROR(MATCH($E390,CL,0)),"Unknown",INDIRECT("'C'!$A$"&amp;MATCH($E390,CL,0)+1)))</f>
        <v>CN</v>
      </c>
      <c r="T390" s="165" t="str">
        <f ca="1">IF(B390="","",IF(ISERROR(MATCH($J390,[1]SorP!$B$1:$B$6226,0)),"",INDIRECT("'SorP'!$A$"&amp;MATCH($S390&amp;$J390,[1]SorP!C:C,0))))</f>
        <v/>
      </c>
      <c r="U390" s="185"/>
      <c r="V390" s="209" t="e">
        <f>IF(C390="",NA(),IF(OR(C390="Smelter not listed",C390="Smelter not yet identified"),MATCH($B390&amp;$D390,'[1]Smelter Look-up'!$J:$J,0),MATCH($B390&amp;$C390,'[1]Smelter Look-up'!$J:$J,0)))</f>
        <v>#N/A</v>
      </c>
      <c r="X390" s="210">
        <f t="shared" si="30"/>
        <v>0</v>
      </c>
      <c r="AB390" s="211" t="str">
        <f t="shared" si="31"/>
        <v>TinYuecheng Tin Co., Ltd.</v>
      </c>
    </row>
    <row r="391" spans="1:28" s="210" customFormat="1" ht="102">
      <c r="A391" s="165" t="s">
        <v>755</v>
      </c>
      <c r="B391" s="166" t="s">
        <v>1088</v>
      </c>
      <c r="C391" s="170" t="s">
        <v>2073</v>
      </c>
      <c r="D391" s="213"/>
      <c r="E391" s="166" t="s">
        <v>15921</v>
      </c>
      <c r="F391" s="166" t="s">
        <v>755</v>
      </c>
      <c r="G391" s="166" t="s">
        <v>12764</v>
      </c>
      <c r="H391" s="167">
        <v>0</v>
      </c>
      <c r="I391" s="168" t="s">
        <v>2336</v>
      </c>
      <c r="J391" s="168" t="s">
        <v>13126</v>
      </c>
      <c r="K391" s="207"/>
      <c r="L391" s="207"/>
      <c r="M391" s="207"/>
      <c r="N391" s="207"/>
      <c r="O391" s="207"/>
      <c r="P391" s="169"/>
      <c r="Q391" s="208"/>
      <c r="R391" s="166" t="s">
        <v>2073</v>
      </c>
      <c r="S391" s="165" t="str">
        <f t="shared" ca="1" si="32"/>
        <v>CN</v>
      </c>
      <c r="T391" s="165" t="str">
        <f ca="1">IF(B391="","",IF(ISERROR(MATCH($J391,[1]SorP!$B$1:$B$6226,0)),"",INDIRECT("'SorP'!$A$"&amp;MATCH($S391&amp;$J391,[1]SorP!C:C,0))))</f>
        <v>CN-ZJ</v>
      </c>
      <c r="U391" s="185"/>
      <c r="V391" s="209">
        <f>IF(C391="",NA(),IF(OR(C391="Smelter not listed",C391="Smelter not yet identified"),MATCH($B391&amp;$D391,'[1]Smelter Look-up'!$J:$J,0),MATCH($B391&amp;$C391,'[1]Smelter Look-up'!$J:$J,0)))</f>
        <v>539</v>
      </c>
      <c r="X391" s="210">
        <f t="shared" si="30"/>
        <v>0</v>
      </c>
      <c r="AB391" s="211" t="str">
        <f t="shared" si="31"/>
        <v>TinYunnan Chengfeng Non-ferrous Metals Co., Ltd.</v>
      </c>
    </row>
    <row r="392" spans="1:28" s="210" customFormat="1" ht="76.5">
      <c r="A392" s="165" t="s">
        <v>16186</v>
      </c>
      <c r="B392" s="166" t="s">
        <v>1088</v>
      </c>
      <c r="C392" s="170" t="s">
        <v>16187</v>
      </c>
      <c r="D392" s="213"/>
      <c r="E392" s="166" t="s">
        <v>15921</v>
      </c>
      <c r="F392" s="166" t="s">
        <v>16186</v>
      </c>
      <c r="G392" s="166" t="s">
        <v>12764</v>
      </c>
      <c r="H392" s="167" t="s">
        <v>15903</v>
      </c>
      <c r="I392" s="168" t="s">
        <v>15903</v>
      </c>
      <c r="J392" s="168" t="s">
        <v>15903</v>
      </c>
      <c r="K392" s="207"/>
      <c r="L392" s="207"/>
      <c r="M392" s="207"/>
      <c r="N392" s="207"/>
      <c r="O392" s="207"/>
      <c r="P392" s="169"/>
      <c r="Q392" s="208"/>
      <c r="R392" s="166" t="s">
        <v>15903</v>
      </c>
      <c r="S392" s="165" t="str">
        <f t="shared" ca="1" si="32"/>
        <v>CN</v>
      </c>
      <c r="T392" s="165" t="str">
        <f ca="1">IF(B392="","",IF(ISERROR(MATCH($J392,[1]SorP!$B$1:$B$6226,0)),"",INDIRECT("'SorP'!$A$"&amp;MATCH($S392&amp;$J392,[1]SorP!C:C,0))))</f>
        <v/>
      </c>
      <c r="U392" s="185"/>
      <c r="V392" s="209" t="e">
        <f>IF(C392="",NA(),IF(OR(C392="Smelter not listed",C392="Smelter not yet identified"),MATCH($B392&amp;$D392,'[1]Smelter Look-up'!$J:$J,0),MATCH($B392&amp;$C392,'[1]Smelter Look-up'!$J:$J,0)))</f>
        <v>#N/A</v>
      </c>
      <c r="X392" s="210">
        <f t="shared" si="30"/>
        <v>0</v>
      </c>
      <c r="AB392" s="211" t="str">
        <f t="shared" si="31"/>
        <v>TinYunnan Chengo Electric Smelting Plant</v>
      </c>
    </row>
    <row r="393" spans="1:28" s="210" customFormat="1" ht="89.25">
      <c r="A393" s="165" t="s">
        <v>16188</v>
      </c>
      <c r="B393" s="166" t="s">
        <v>1088</v>
      </c>
      <c r="C393" s="170" t="s">
        <v>16189</v>
      </c>
      <c r="D393" s="213"/>
      <c r="E393" s="166" t="s">
        <v>15921</v>
      </c>
      <c r="F393" s="166" t="s">
        <v>16188</v>
      </c>
      <c r="G393" s="166" t="s">
        <v>12764</v>
      </c>
      <c r="H393" s="167" t="s">
        <v>15903</v>
      </c>
      <c r="I393" s="168" t="s">
        <v>15903</v>
      </c>
      <c r="J393" s="168" t="s">
        <v>15903</v>
      </c>
      <c r="K393" s="207"/>
      <c r="L393" s="207"/>
      <c r="M393" s="207"/>
      <c r="N393" s="207"/>
      <c r="O393" s="207"/>
      <c r="P393" s="169"/>
      <c r="Q393" s="208"/>
      <c r="R393" s="166" t="s">
        <v>15903</v>
      </c>
      <c r="S393" s="165" t="str">
        <f t="shared" ca="1" si="32"/>
        <v>CN</v>
      </c>
      <c r="T393" s="165" t="str">
        <f ca="1">IF(B393="","",IF(ISERROR(MATCH($J393,[1]SorP!$B$1:$B$6226,0)),"",INDIRECT("'SorP'!$A$"&amp;MATCH($S393&amp;$J393,[1]SorP!C:C,0))))</f>
        <v/>
      </c>
      <c r="U393" s="185"/>
      <c r="V393" s="209" t="e">
        <f>IF(C393="",NA(),IF(OR(C393="Smelter not listed",C393="Smelter not yet identified"),MATCH($B393&amp;$D393,'[1]Smelter Look-up'!$J:$J,0),MATCH($B393&amp;$C393,'[1]Smelter Look-up'!$J:$J,0)))</f>
        <v>#N/A</v>
      </c>
      <c r="X393" s="210">
        <f t="shared" si="30"/>
        <v>0</v>
      </c>
      <c r="AB393" s="211" t="str">
        <f t="shared" si="31"/>
        <v>TinYunnan Copper Zinc Industry Co., Ltd.</v>
      </c>
    </row>
    <row r="394" spans="1:28" s="210" customFormat="1" ht="63.75">
      <c r="A394" s="165" t="s">
        <v>16190</v>
      </c>
      <c r="B394" s="166" t="s">
        <v>1088</v>
      </c>
      <c r="C394" s="170" t="s">
        <v>16191</v>
      </c>
      <c r="D394" s="213"/>
      <c r="E394" s="166" t="s">
        <v>15921</v>
      </c>
      <c r="F394" s="166" t="s">
        <v>16190</v>
      </c>
      <c r="G394" s="166" t="s">
        <v>12764</v>
      </c>
      <c r="H394" s="167" t="s">
        <v>15903</v>
      </c>
      <c r="I394" s="168" t="s">
        <v>15903</v>
      </c>
      <c r="J394" s="168" t="s">
        <v>15903</v>
      </c>
      <c r="K394" s="207"/>
      <c r="L394" s="207"/>
      <c r="M394" s="207"/>
      <c r="N394" s="207"/>
      <c r="O394" s="207"/>
      <c r="P394" s="169"/>
      <c r="Q394" s="208"/>
      <c r="R394" s="166" t="s">
        <v>15903</v>
      </c>
      <c r="S394" s="165" t="str">
        <f t="shared" ca="1" si="32"/>
        <v>CN</v>
      </c>
      <c r="T394" s="165" t="str">
        <f ca="1">IF(B394="","",IF(ISERROR(MATCH($J394,[1]SorP!$B$1:$B$6226,0)),"",INDIRECT("'SorP'!$A$"&amp;MATCH($S394&amp;$J394,[1]SorP!C:C,0))))</f>
        <v/>
      </c>
      <c r="U394" s="185"/>
      <c r="V394" s="209" t="e">
        <f>IF(C394="",NA(),IF(OR(C394="Smelter not listed",C394="Smelter not yet identified"),MATCH($B394&amp;$D394,'[1]Smelter Look-up'!$J:$J,0),MATCH($B394&amp;$C394,'[1]Smelter Look-up'!$J:$J,0)))</f>
        <v>#N/A</v>
      </c>
      <c r="X394" s="210">
        <f t="shared" si="30"/>
        <v>0</v>
      </c>
      <c r="AB394" s="211" t="str">
        <f t="shared" si="31"/>
        <v>TinYunnan Industrial Co., Ltd.</v>
      </c>
    </row>
    <row r="395" spans="1:28" s="210" customFormat="1" ht="76.5">
      <c r="A395" s="165" t="s">
        <v>16192</v>
      </c>
      <c r="B395" s="166" t="s">
        <v>1088</v>
      </c>
      <c r="C395" s="170" t="s">
        <v>16193</v>
      </c>
      <c r="D395" s="213"/>
      <c r="E395" s="166" t="s">
        <v>15921</v>
      </c>
      <c r="F395" s="166" t="s">
        <v>16192</v>
      </c>
      <c r="G395" s="166" t="s">
        <v>12764</v>
      </c>
      <c r="H395" s="167" t="s">
        <v>15903</v>
      </c>
      <c r="I395" s="168" t="s">
        <v>15903</v>
      </c>
      <c r="J395" s="168" t="s">
        <v>15903</v>
      </c>
      <c r="K395" s="207"/>
      <c r="L395" s="207"/>
      <c r="M395" s="207"/>
      <c r="N395" s="207"/>
      <c r="O395" s="207"/>
      <c r="P395" s="169"/>
      <c r="Q395" s="208"/>
      <c r="R395" s="166" t="s">
        <v>15903</v>
      </c>
      <c r="S395" s="165" t="str">
        <f t="shared" ca="1" si="32"/>
        <v>CN</v>
      </c>
      <c r="T395" s="165" t="str">
        <f ca="1">IF(B395="","",IF(ISERROR(MATCH($J395,[1]SorP!$B$1:$B$6226,0)),"",INDIRECT("'SorP'!$A$"&amp;MATCH($S395&amp;$J395,[1]SorP!C:C,0))))</f>
        <v/>
      </c>
      <c r="U395" s="185"/>
      <c r="V395" s="209" t="e">
        <f>IF(C395="",NA(),IF(OR(C395="Smelter not listed",C395="Smelter not yet identified"),MATCH($B395&amp;$D395,'[1]Smelter Look-up'!$J:$J,0),MATCH($B395&amp;$C395,'[1]Smelter Look-up'!$J:$J,0)))</f>
        <v>#N/A</v>
      </c>
      <c r="X395" s="210">
        <f t="shared" si="30"/>
        <v>0</v>
      </c>
      <c r="AB395" s="211" t="str">
        <f t="shared" si="31"/>
        <v>TinYunnan Malipo Baiyi Kuangye Co.</v>
      </c>
    </row>
    <row r="396" spans="1:28" s="210" customFormat="1" ht="102">
      <c r="A396" s="165" t="s">
        <v>13295</v>
      </c>
      <c r="B396" s="166" t="s">
        <v>1088</v>
      </c>
      <c r="C396" s="170" t="s">
        <v>13294</v>
      </c>
      <c r="D396" s="213"/>
      <c r="E396" s="166" t="s">
        <v>15921</v>
      </c>
      <c r="F396" s="166" t="s">
        <v>13295</v>
      </c>
      <c r="G396" s="166" t="s">
        <v>12764</v>
      </c>
      <c r="H396" s="167">
        <v>0</v>
      </c>
      <c r="I396" s="168" t="s">
        <v>2336</v>
      </c>
      <c r="J396" s="168" t="s">
        <v>13126</v>
      </c>
      <c r="K396" s="207"/>
      <c r="L396" s="207"/>
      <c r="M396" s="207"/>
      <c r="N396" s="207"/>
      <c r="O396" s="207"/>
      <c r="P396" s="169"/>
      <c r="Q396" s="208"/>
      <c r="R396" s="166" t="s">
        <v>13294</v>
      </c>
      <c r="S396" s="165" t="str">
        <f t="shared" ca="1" si="32"/>
        <v>CN</v>
      </c>
      <c r="T396" s="165" t="str">
        <f ca="1">IF(B396="","",IF(ISERROR(MATCH($J396,[1]SorP!$B$1:$B$6226,0)),"",INDIRECT("'SorP'!$A$"&amp;MATCH($S396&amp;$J396,[1]SorP!C:C,0))))</f>
        <v>CN-ZJ</v>
      </c>
      <c r="U396" s="185"/>
      <c r="V396" s="209">
        <f>IF(C396="",NA(),IF(OR(C396="Smelter not listed",C396="Smelter not yet identified"),MATCH($B396&amp;$D396,'[1]Smelter Look-up'!$J:$J,0),MATCH($B396&amp;$C396,'[1]Smelter Look-up'!$J:$J,0)))</f>
        <v>547</v>
      </c>
      <c r="X396" s="210">
        <f t="shared" si="30"/>
        <v>0</v>
      </c>
      <c r="AB396" s="211" t="str">
        <f t="shared" si="31"/>
        <v>TinYunnan Yunfan Non-ferrous Metals Co., Ltd.</v>
      </c>
    </row>
    <row r="397" spans="1:28" s="210" customFormat="1" ht="38.25">
      <c r="A397" s="165" t="s">
        <v>757</v>
      </c>
      <c r="B397" s="166" t="s">
        <v>1090</v>
      </c>
      <c r="C397" s="170" t="s">
        <v>13296</v>
      </c>
      <c r="D397" s="213"/>
      <c r="E397" s="166" t="s">
        <v>15899</v>
      </c>
      <c r="F397" s="166" t="s">
        <v>757</v>
      </c>
      <c r="G397" s="166" t="s">
        <v>12764</v>
      </c>
      <c r="H397" s="167">
        <v>0</v>
      </c>
      <c r="I397" s="168" t="s">
        <v>2042</v>
      </c>
      <c r="J397" s="168" t="s">
        <v>2043</v>
      </c>
      <c r="K397" s="207"/>
      <c r="L397" s="207"/>
      <c r="M397" s="207"/>
      <c r="N397" s="207"/>
      <c r="O397" s="207"/>
      <c r="P397" s="169"/>
      <c r="Q397" s="208"/>
      <c r="R397" s="166" t="s">
        <v>13296</v>
      </c>
      <c r="S397" s="165" t="str">
        <f t="shared" ca="1" si="32"/>
        <v>JP</v>
      </c>
      <c r="T397" s="165" t="str">
        <f ca="1">IF(B397="","",IF(ISERROR(MATCH($J397,[1]SorP!$B$1:$B$6226,0)),"",INDIRECT("'SorP'!$A$"&amp;MATCH($S397&amp;$J397,[1]SorP!C:C,0))))</f>
        <v>IT-CE</v>
      </c>
      <c r="U397" s="185"/>
      <c r="V397" s="209">
        <f>IF(C397="",NA(),IF(OR(C397="Smelter not listed",C397="Smelter not yet identified"),MATCH($B397&amp;$D397,'[1]Smelter Look-up'!$J:$J,0),MATCH($B397&amp;$C397,'[1]Smelter Look-up'!$J:$J,0)))</f>
        <v>553</v>
      </c>
      <c r="X397" s="210">
        <f t="shared" si="30"/>
        <v>0</v>
      </c>
      <c r="AB397" s="211" t="str">
        <f t="shared" si="31"/>
        <v>TungstenA.L.M.T. Corp.</v>
      </c>
    </row>
    <row r="398" spans="1:28" s="210" customFormat="1" ht="102">
      <c r="A398" s="165" t="s">
        <v>13351</v>
      </c>
      <c r="B398" s="166" t="s">
        <v>1090</v>
      </c>
      <c r="C398" s="170" t="s">
        <v>13337</v>
      </c>
      <c r="D398" s="213"/>
      <c r="E398" s="166" t="s">
        <v>16070</v>
      </c>
      <c r="F398" s="166" t="s">
        <v>13351</v>
      </c>
      <c r="G398" s="166" t="s">
        <v>12764</v>
      </c>
      <c r="H398" s="167">
        <v>0</v>
      </c>
      <c r="I398" s="168" t="s">
        <v>13360</v>
      </c>
      <c r="J398" s="168" t="s">
        <v>1748</v>
      </c>
      <c r="K398" s="207"/>
      <c r="L398" s="207"/>
      <c r="M398" s="207"/>
      <c r="N398" s="207"/>
      <c r="O398" s="207"/>
      <c r="P398" s="169"/>
      <c r="Q398" s="208"/>
      <c r="R398" s="166" t="s">
        <v>13337</v>
      </c>
      <c r="S398" s="165" t="str">
        <f t="shared" ca="1" si="32"/>
        <v>VN</v>
      </c>
      <c r="T398" s="165" t="str">
        <f ca="1">IF(B398="","",IF(ISERROR(MATCH($J398,[1]SorP!$B$1:$B$6226,0)),"",INDIRECT("'SorP'!$A$"&amp;MATCH($S398&amp;$J398,[1]SorP!C:C,0))))</f>
        <v>VN-35</v>
      </c>
      <c r="U398" s="185"/>
      <c r="V398" s="209">
        <f>IF(C398="",NA(),IF(OR(C398="Smelter not listed",C398="Smelter not yet identified"),MATCH($B398&amp;$D398,'[1]Smelter Look-up'!$J:$J,0),MATCH($B398&amp;$C398,'[1]Smelter Look-up'!$J:$J,0)))</f>
        <v>561</v>
      </c>
      <c r="X398" s="210">
        <f t="shared" si="30"/>
        <v>0</v>
      </c>
      <c r="AB398" s="211" t="str">
        <f t="shared" si="31"/>
        <v>TungstenAsia Tungsten Products Vietnam Ltd.</v>
      </c>
    </row>
    <row r="399" spans="1:28" s="210" customFormat="1" ht="89.25">
      <c r="A399" s="165" t="s">
        <v>13299</v>
      </c>
      <c r="B399" s="166" t="s">
        <v>1090</v>
      </c>
      <c r="C399" s="170" t="s">
        <v>14539</v>
      </c>
      <c r="D399" s="213"/>
      <c r="E399" s="166" t="s">
        <v>15921</v>
      </c>
      <c r="F399" s="166" t="s">
        <v>13299</v>
      </c>
      <c r="G399" s="166" t="s">
        <v>12764</v>
      </c>
      <c r="H399" s="167">
        <v>0</v>
      </c>
      <c r="I399" s="168" t="s">
        <v>1558</v>
      </c>
      <c r="J399" s="168" t="s">
        <v>13119</v>
      </c>
      <c r="K399" s="207"/>
      <c r="L399" s="207"/>
      <c r="M399" s="207"/>
      <c r="N399" s="207"/>
      <c r="O399" s="207"/>
      <c r="P399" s="169"/>
      <c r="Q399" s="208"/>
      <c r="R399" s="166" t="s">
        <v>14539</v>
      </c>
      <c r="S399" s="165" t="str">
        <f t="shared" ca="1" si="32"/>
        <v>CN</v>
      </c>
      <c r="T399" s="165" t="str">
        <f ca="1">IF(B399="","",IF(ISERROR(MATCH($J399,[1]SorP!$B$1:$B$6226,0)),"",INDIRECT("'SorP'!$A$"&amp;MATCH($S399&amp;$J399,[1]SorP!C:C,0))))</f>
        <v>CN-HB</v>
      </c>
      <c r="U399" s="185"/>
      <c r="V399" s="209">
        <f>IF(C399="",NA(),IF(OR(C399="Smelter not listed",C399="Smelter not yet identified"),MATCH($B399&amp;$D399,'[1]Smelter Look-up'!$J:$J,0),MATCH($B399&amp;$C399,'[1]Smelter Look-up'!$J:$J,0)))</f>
        <v>567</v>
      </c>
      <c r="X399" s="210">
        <f t="shared" si="30"/>
        <v>0</v>
      </c>
      <c r="AB399" s="211" t="str">
        <f t="shared" si="31"/>
        <v>TungstenChina Molybdenum Tungsten Co., Ltd.</v>
      </c>
    </row>
    <row r="400" spans="1:28" s="210" customFormat="1" ht="102">
      <c r="A400" s="165" t="s">
        <v>760</v>
      </c>
      <c r="B400" s="166" t="s">
        <v>1090</v>
      </c>
      <c r="C400" s="170" t="s">
        <v>1332</v>
      </c>
      <c r="D400" s="213"/>
      <c r="E400" s="166" t="s">
        <v>15921</v>
      </c>
      <c r="F400" s="166" t="s">
        <v>760</v>
      </c>
      <c r="G400" s="166" t="s">
        <v>12764</v>
      </c>
      <c r="H400" s="167">
        <v>0</v>
      </c>
      <c r="I400" s="168" t="s">
        <v>1692</v>
      </c>
      <c r="J400" s="168" t="s">
        <v>13117</v>
      </c>
      <c r="K400" s="207"/>
      <c r="L400" s="207"/>
      <c r="M400" s="207"/>
      <c r="N400" s="207"/>
      <c r="O400" s="207"/>
      <c r="P400" s="169"/>
      <c r="Q400" s="208"/>
      <c r="R400" s="166" t="s">
        <v>1332</v>
      </c>
      <c r="S400" s="165" t="str">
        <f t="shared" ca="1" si="32"/>
        <v>CN</v>
      </c>
      <c r="T400" s="165" t="str">
        <f ca="1">IF(B400="","",IF(ISERROR(MATCH($J400,[1]SorP!$B$1:$B$6226,0)),"",INDIRECT("'SorP'!$A$"&amp;MATCH($S400&amp;$J400,[1]SorP!C:C,0))))</f>
        <v>CN-LN</v>
      </c>
      <c r="U400" s="185"/>
      <c r="V400" s="209">
        <f>IF(C400="",NA(),IF(OR(C400="Smelter not listed",C400="Smelter not yet identified"),MATCH($B400&amp;$D400,'[1]Smelter Look-up'!$J:$J,0),MATCH($B400&amp;$C400,'[1]Smelter Look-up'!$J:$J,0)))</f>
        <v>569</v>
      </c>
      <c r="X400" s="210">
        <f t="shared" si="30"/>
        <v>0</v>
      </c>
      <c r="AB400" s="211" t="str">
        <f t="shared" si="31"/>
        <v>TungstenChongyi Zhangyuan Tungsten Co., Ltd.</v>
      </c>
    </row>
    <row r="401" spans="1:28" s="210" customFormat="1" ht="63.75">
      <c r="A401" s="165" t="s">
        <v>13352</v>
      </c>
      <c r="B401" s="166" t="s">
        <v>1090</v>
      </c>
      <c r="C401" s="170" t="s">
        <v>13338</v>
      </c>
      <c r="D401" s="213"/>
      <c r="E401" s="166" t="s">
        <v>15907</v>
      </c>
      <c r="F401" s="166" t="s">
        <v>13352</v>
      </c>
      <c r="G401" s="166" t="s">
        <v>12764</v>
      </c>
      <c r="H401" s="167">
        <v>0</v>
      </c>
      <c r="I401" s="168" t="s">
        <v>13361</v>
      </c>
      <c r="J401" s="168" t="s">
        <v>3339</v>
      </c>
      <c r="K401" s="207"/>
      <c r="L401" s="207"/>
      <c r="M401" s="207"/>
      <c r="N401" s="207"/>
      <c r="O401" s="207"/>
      <c r="P401" s="169"/>
      <c r="Q401" s="208"/>
      <c r="R401" s="166" t="s">
        <v>13338</v>
      </c>
      <c r="S401" s="165" t="str">
        <f t="shared" ca="1" si="32"/>
        <v>BR</v>
      </c>
      <c r="T401" s="165" t="str">
        <f ca="1">IF(B401="","",IF(ISERROR(MATCH($J401,[1]SorP!$B$1:$B$6226,0)),"",INDIRECT("'SorP'!$A$"&amp;MATCH($S401&amp;$J401,[1]SorP!C:C,0))))</f>
        <v>BR-SC</v>
      </c>
      <c r="U401" s="185"/>
      <c r="V401" s="209">
        <f>IF(C401="",NA(),IF(OR(C401="Smelter not listed",C401="Smelter not yet identified"),MATCH($B401&amp;$D401,'[1]Smelter Look-up'!$J:$J,0),MATCH($B401&amp;$C401,'[1]Smelter Look-up'!$J:$J,0)))</f>
        <v>571</v>
      </c>
      <c r="X401" s="210">
        <f t="shared" si="30"/>
        <v>0</v>
      </c>
      <c r="AB401" s="211" t="str">
        <f t="shared" si="31"/>
        <v>TungstenCronimet Brasil Ltda</v>
      </c>
    </row>
    <row r="402" spans="1:28" s="210" customFormat="1" ht="89.25">
      <c r="A402" s="165" t="s">
        <v>378</v>
      </c>
      <c r="B402" s="166" t="s">
        <v>1090</v>
      </c>
      <c r="C402" s="170" t="s">
        <v>377</v>
      </c>
      <c r="D402" s="213"/>
      <c r="E402" s="166" t="s">
        <v>15921</v>
      </c>
      <c r="F402" s="166" t="s">
        <v>378</v>
      </c>
      <c r="G402" s="166" t="s">
        <v>12764</v>
      </c>
      <c r="H402" s="167">
        <v>0</v>
      </c>
      <c r="I402" s="168" t="s">
        <v>1692</v>
      </c>
      <c r="J402" s="168" t="s">
        <v>13117</v>
      </c>
      <c r="K402" s="207"/>
      <c r="L402" s="207"/>
      <c r="M402" s="207"/>
      <c r="N402" s="207"/>
      <c r="O402" s="207"/>
      <c r="P402" s="169"/>
      <c r="Q402" s="208"/>
      <c r="R402" s="166" t="s">
        <v>377</v>
      </c>
      <c r="S402" s="165" t="str">
        <f t="shared" ca="1" si="32"/>
        <v>CN</v>
      </c>
      <c r="T402" s="165" t="str">
        <f ca="1">IF(B402="","",IF(ISERROR(MATCH($J402,[1]SorP!$B$1:$B$6226,0)),"",INDIRECT("'SorP'!$A$"&amp;MATCH($S402&amp;$J402,[1]SorP!C:C,0))))</f>
        <v>CN-LN</v>
      </c>
      <c r="U402" s="185"/>
      <c r="V402" s="209">
        <f>IF(C402="",NA(),IF(OR(C402="Smelter not listed",C402="Smelter not yet identified"),MATCH($B402&amp;$D402,'[1]Smelter Look-up'!$J:$J,0),MATCH($B402&amp;$C402,'[1]Smelter Look-up'!$J:$J,0)))</f>
        <v>576</v>
      </c>
      <c r="X402" s="210">
        <f t="shared" si="30"/>
        <v>0</v>
      </c>
      <c r="AB402" s="211" t="str">
        <f t="shared" si="31"/>
        <v>TungstenGanzhou Seadragon W &amp; Mo Co., Ltd.</v>
      </c>
    </row>
    <row r="403" spans="1:28" s="210" customFormat="1" ht="76.5">
      <c r="A403" s="165" t="s">
        <v>761</v>
      </c>
      <c r="B403" s="166" t="s">
        <v>1090</v>
      </c>
      <c r="C403" s="170" t="s">
        <v>15199</v>
      </c>
      <c r="D403" s="213"/>
      <c r="E403" s="166" t="s">
        <v>15896</v>
      </c>
      <c r="F403" s="166" t="s">
        <v>761</v>
      </c>
      <c r="G403" s="166" t="s">
        <v>12764</v>
      </c>
      <c r="H403" s="167">
        <v>0</v>
      </c>
      <c r="I403" s="168" t="s">
        <v>1739</v>
      </c>
      <c r="J403" s="168" t="s">
        <v>1660</v>
      </c>
      <c r="K403" s="207"/>
      <c r="L403" s="207"/>
      <c r="M403" s="207"/>
      <c r="N403" s="207"/>
      <c r="O403" s="207"/>
      <c r="P403" s="169"/>
      <c r="Q403" s="208"/>
      <c r="R403" s="166" t="s">
        <v>15199</v>
      </c>
      <c r="S403" s="165" t="str">
        <f t="shared" ca="1" si="32"/>
        <v>Unknown</v>
      </c>
      <c r="T403" s="165" t="e">
        <f ca="1">IF(B403="","",IF(ISERROR(MATCH($J403,[1]SorP!$B$1:$B$6226,0)),"",INDIRECT("'SorP'!$A$"&amp;MATCH($S403&amp;$J403,[1]SorP!C:C,0))))</f>
        <v>#N/A</v>
      </c>
      <c r="U403" s="185"/>
      <c r="V403" s="209">
        <f>IF(C403="",NA(),IF(OR(C403="Smelter not listed",C403="Smelter not yet identified"),MATCH($B403&amp;$D403,'[1]Smelter Look-up'!$J:$J,0),MATCH($B403&amp;$C403,'[1]Smelter Look-up'!$J:$J,0)))</f>
        <v>578</v>
      </c>
      <c r="X403" s="210">
        <f t="shared" si="30"/>
        <v>0</v>
      </c>
      <c r="AB403" s="211" t="str">
        <f t="shared" si="31"/>
        <v>TungstenGlobal Tungsten &amp; Powders LLC</v>
      </c>
    </row>
    <row r="404" spans="1:28" s="210" customFormat="1" ht="89.25">
      <c r="A404" s="165" t="s">
        <v>759</v>
      </c>
      <c r="B404" s="166" t="s">
        <v>1090</v>
      </c>
      <c r="C404" s="170" t="s">
        <v>1333</v>
      </c>
      <c r="D404" s="213"/>
      <c r="E404" s="166" t="s">
        <v>15921</v>
      </c>
      <c r="F404" s="166" t="s">
        <v>759</v>
      </c>
      <c r="G404" s="166" t="s">
        <v>12764</v>
      </c>
      <c r="H404" s="167">
        <v>0</v>
      </c>
      <c r="I404" s="168" t="s">
        <v>1737</v>
      </c>
      <c r="J404" s="168" t="s">
        <v>13122</v>
      </c>
      <c r="K404" s="207"/>
      <c r="L404" s="207"/>
      <c r="M404" s="207"/>
      <c r="N404" s="207"/>
      <c r="O404" s="207"/>
      <c r="P404" s="169"/>
      <c r="Q404" s="208"/>
      <c r="R404" s="166" t="s">
        <v>1333</v>
      </c>
      <c r="S404" s="165" t="str">
        <f t="shared" ca="1" si="32"/>
        <v>CN</v>
      </c>
      <c r="T404" s="165" t="str">
        <f ca="1">IF(B404="","",IF(ISERROR(MATCH($J404,[1]SorP!$B$1:$B$6226,0)),"",INDIRECT("'SorP'!$A$"&amp;MATCH($S404&amp;$J404,[1]SorP!C:C,0))))</f>
        <v>CN-GS</v>
      </c>
      <c r="U404" s="185"/>
      <c r="V404" s="209">
        <f>IF(C404="",NA(),IF(OR(C404="Smelter not listed",C404="Smelter not yet identified"),MATCH($B404&amp;$D404,'[1]Smelter Look-up'!$J:$J,0),MATCH($B404&amp;$C404,'[1]Smelter Look-up'!$J:$J,0)))</f>
        <v>580</v>
      </c>
      <c r="X404" s="210">
        <f t="shared" si="30"/>
        <v>0</v>
      </c>
      <c r="AB404" s="211" t="str">
        <f t="shared" si="31"/>
        <v>TungstenGuangdong Xianglu Tungsten Co., Ltd.</v>
      </c>
    </row>
    <row r="405" spans="1:28" s="210" customFormat="1" ht="63.75">
      <c r="A405" s="165" t="s">
        <v>1378</v>
      </c>
      <c r="B405" s="166" t="s">
        <v>1090</v>
      </c>
      <c r="C405" s="170" t="s">
        <v>2425</v>
      </c>
      <c r="D405" s="213"/>
      <c r="E405" s="166" t="s">
        <v>15898</v>
      </c>
      <c r="F405" s="166" t="s">
        <v>1378</v>
      </c>
      <c r="G405" s="166" t="s">
        <v>12764</v>
      </c>
      <c r="H405" s="167">
        <v>0</v>
      </c>
      <c r="I405" s="168" t="s">
        <v>1670</v>
      </c>
      <c r="J405" s="168" t="s">
        <v>4121</v>
      </c>
      <c r="K405" s="207"/>
      <c r="L405" s="207"/>
      <c r="M405" s="207"/>
      <c r="N405" s="207"/>
      <c r="O405" s="207"/>
      <c r="P405" s="169"/>
      <c r="Q405" s="208"/>
      <c r="R405" s="166" t="s">
        <v>2425</v>
      </c>
      <c r="S405" s="165" t="str">
        <f t="shared" ca="1" si="32"/>
        <v>DE</v>
      </c>
      <c r="T405" s="165" t="str">
        <f ca="1">IF(B405="","",IF(ISERROR(MATCH($J405,[1]SorP!$B$1:$B$6226,0)),"",INDIRECT("'SorP'!$A$"&amp;MATCH($S405&amp;$J405,[1]SorP!C:C,0))))</f>
        <v>DE-NW</v>
      </c>
      <c r="U405" s="185"/>
      <c r="V405" s="209">
        <f>IF(C405="",NA(),IF(OR(C405="Smelter not listed",C405="Smelter not yet identified"),MATCH($B405&amp;$D405,'[1]Smelter Look-up'!$J:$J,0),MATCH($B405&amp;$C405,'[1]Smelter Look-up'!$J:$J,0)))</f>
        <v>582</v>
      </c>
      <c r="X405" s="210">
        <f t="shared" si="30"/>
        <v>0</v>
      </c>
      <c r="AB405" s="211" t="str">
        <f t="shared" si="31"/>
        <v>TungstenH.C. Starck Tungsten GmbH</v>
      </c>
    </row>
    <row r="406" spans="1:28" s="210" customFormat="1" ht="76.5">
      <c r="A406" s="165" t="s">
        <v>13353</v>
      </c>
      <c r="B406" s="166" t="s">
        <v>1090</v>
      </c>
      <c r="C406" s="170" t="s">
        <v>14913</v>
      </c>
      <c r="D406" s="213"/>
      <c r="E406" s="166" t="s">
        <v>15921</v>
      </c>
      <c r="F406" s="166" t="s">
        <v>13353</v>
      </c>
      <c r="G406" s="166" t="s">
        <v>12764</v>
      </c>
      <c r="H406" s="167">
        <v>0</v>
      </c>
      <c r="I406" s="168" t="s">
        <v>14551</v>
      </c>
      <c r="J406" s="168" t="s">
        <v>13122</v>
      </c>
      <c r="K406" s="207"/>
      <c r="L406" s="207"/>
      <c r="M406" s="207"/>
      <c r="N406" s="207"/>
      <c r="O406" s="207"/>
      <c r="P406" s="169"/>
      <c r="Q406" s="208"/>
      <c r="R406" s="166" t="s">
        <v>14913</v>
      </c>
      <c r="S406" s="165" t="str">
        <f t="shared" ca="1" si="32"/>
        <v>CN</v>
      </c>
      <c r="T406" s="165" t="str">
        <f ca="1">IF(B406="","",IF(ISERROR(MATCH($J406,[1]SorP!$B$1:$B$6226,0)),"",INDIRECT("'SorP'!$A$"&amp;MATCH($S406&amp;$J406,[1]SorP!C:C,0))))</f>
        <v>CN-GS</v>
      </c>
      <c r="U406" s="185"/>
      <c r="V406" s="209">
        <f>IF(C406="",NA(),IF(OR(C406="Smelter not listed",C406="Smelter not yet identified"),MATCH($B406&amp;$D406,'[1]Smelter Look-up'!$J:$J,0),MATCH($B406&amp;$C406,'[1]Smelter Look-up'!$J:$J,0)))</f>
        <v>585</v>
      </c>
      <c r="X406" s="210">
        <f t="shared" si="30"/>
        <v>0</v>
      </c>
      <c r="AB406" s="211" t="str">
        <f t="shared" si="31"/>
        <v>TungstenHubei Green Tungsten Co., Ltd.</v>
      </c>
    </row>
    <row r="407" spans="1:28" s="210" customFormat="1" ht="76.5">
      <c r="A407" s="165" t="s">
        <v>763</v>
      </c>
      <c r="B407" s="166" t="s">
        <v>1090</v>
      </c>
      <c r="C407" s="170" t="s">
        <v>1335</v>
      </c>
      <c r="D407" s="213"/>
      <c r="E407" s="166" t="s">
        <v>15899</v>
      </c>
      <c r="F407" s="166" t="s">
        <v>763</v>
      </c>
      <c r="G407" s="166" t="s">
        <v>12764</v>
      </c>
      <c r="H407" s="167">
        <v>0</v>
      </c>
      <c r="I407" s="168" t="s">
        <v>2045</v>
      </c>
      <c r="J407" s="168" t="s">
        <v>1527</v>
      </c>
      <c r="K407" s="207"/>
      <c r="L407" s="207"/>
      <c r="M407" s="207"/>
      <c r="N407" s="207"/>
      <c r="O407" s="207"/>
      <c r="P407" s="169"/>
      <c r="Q407" s="208"/>
      <c r="R407" s="166" t="s">
        <v>1335</v>
      </c>
      <c r="S407" s="165" t="str">
        <f t="shared" ca="1" si="32"/>
        <v>JP</v>
      </c>
      <c r="T407" s="165" t="str">
        <f ca="1">IF(B407="","",IF(ISERROR(MATCH($J407,[1]SorP!$B$1:$B$6226,0)),"",INDIRECT("'SorP'!$A$"&amp;MATCH($S407&amp;$J407,[1]SorP!C:C,0))))</f>
        <v>IT-LT</v>
      </c>
      <c r="U407" s="185"/>
      <c r="V407" s="209">
        <f>IF(C407="",NA(),IF(OR(C407="Smelter not listed",C407="Smelter not yet identified"),MATCH($B407&amp;$D407,'[1]Smelter Look-up'!$J:$J,0),MATCH($B407&amp;$C407,'[1]Smelter Look-up'!$J:$J,0)))</f>
        <v>591</v>
      </c>
      <c r="X407" s="210">
        <f t="shared" si="30"/>
        <v>0</v>
      </c>
      <c r="AB407" s="211" t="str">
        <f t="shared" si="31"/>
        <v>TungstenJapan New Metals Co., Ltd.</v>
      </c>
    </row>
    <row r="408" spans="1:28" s="210" customFormat="1" ht="114.75">
      <c r="A408" s="165" t="s">
        <v>1381</v>
      </c>
      <c r="B408" s="166" t="s">
        <v>1090</v>
      </c>
      <c r="C408" s="170" t="s">
        <v>1380</v>
      </c>
      <c r="D408" s="213"/>
      <c r="E408" s="166" t="s">
        <v>15921</v>
      </c>
      <c r="F408" s="166" t="s">
        <v>1381</v>
      </c>
      <c r="G408" s="166" t="s">
        <v>12764</v>
      </c>
      <c r="H408" s="167">
        <v>0</v>
      </c>
      <c r="I408" s="168" t="s">
        <v>1692</v>
      </c>
      <c r="J408" s="168" t="s">
        <v>13117</v>
      </c>
      <c r="K408" s="207"/>
      <c r="L408" s="207"/>
      <c r="M408" s="207"/>
      <c r="N408" s="207"/>
      <c r="O408" s="207"/>
      <c r="P408" s="169"/>
      <c r="Q408" s="208"/>
      <c r="R408" s="166" t="s">
        <v>1380</v>
      </c>
      <c r="S408" s="165" t="str">
        <f t="shared" ca="1" si="32"/>
        <v>CN</v>
      </c>
      <c r="T408" s="165" t="str">
        <f ca="1">IF(B408="","",IF(ISERROR(MATCH($J408,[1]SorP!$B$1:$B$6226,0)),"",INDIRECT("'SorP'!$A$"&amp;MATCH($S408&amp;$J408,[1]SorP!C:C,0))))</f>
        <v>CN-LN</v>
      </c>
      <c r="U408" s="185"/>
      <c r="V408" s="209">
        <f>IF(C408="",NA(),IF(OR(C408="Smelter not listed",C408="Smelter not yet identified"),MATCH($B408&amp;$D408,'[1]Smelter Look-up'!$J:$J,0),MATCH($B408&amp;$C408,'[1]Smelter Look-up'!$J:$J,0)))</f>
        <v>592</v>
      </c>
      <c r="X408" s="210">
        <f t="shared" si="30"/>
        <v>0</v>
      </c>
      <c r="AB408" s="211" t="str">
        <f t="shared" si="31"/>
        <v>TungstenJiangwu H.C. Starck Tungsten Products Co., Ltd.</v>
      </c>
    </row>
    <row r="409" spans="1:28" s="210" customFormat="1" ht="76.5">
      <c r="A409" s="165" t="s">
        <v>130</v>
      </c>
      <c r="B409" s="166" t="s">
        <v>1090</v>
      </c>
      <c r="C409" s="170" t="s">
        <v>146</v>
      </c>
      <c r="D409" s="213"/>
      <c r="E409" s="166" t="s">
        <v>15921</v>
      </c>
      <c r="F409" s="166" t="s">
        <v>130</v>
      </c>
      <c r="G409" s="166" t="s">
        <v>12764</v>
      </c>
      <c r="H409" s="167">
        <v>0</v>
      </c>
      <c r="I409" s="168" t="s">
        <v>1747</v>
      </c>
      <c r="J409" s="168" t="s">
        <v>13117</v>
      </c>
      <c r="K409" s="207"/>
      <c r="L409" s="207"/>
      <c r="M409" s="207"/>
      <c r="N409" s="207"/>
      <c r="O409" s="207"/>
      <c r="P409" s="169"/>
      <c r="Q409" s="208"/>
      <c r="R409" s="166" t="s">
        <v>146</v>
      </c>
      <c r="S409" s="165" t="str">
        <f t="shared" ca="1" si="32"/>
        <v>CN</v>
      </c>
      <c r="T409" s="165" t="str">
        <f ca="1">IF(B409="","",IF(ISERROR(MATCH($J409,[1]SorP!$B$1:$B$6226,0)),"",INDIRECT("'SorP'!$A$"&amp;MATCH($S409&amp;$J409,[1]SorP!C:C,0))))</f>
        <v>CN-LN</v>
      </c>
      <c r="U409" s="185"/>
      <c r="V409" s="209">
        <f>IF(C409="",NA(),IF(OR(C409="Smelter not listed",C409="Smelter not yet identified"),MATCH($B409&amp;$D409,'[1]Smelter Look-up'!$J:$J,0),MATCH($B409&amp;$C409,'[1]Smelter Look-up'!$J:$J,0)))</f>
        <v>593</v>
      </c>
      <c r="X409" s="210">
        <f t="shared" si="30"/>
        <v>0</v>
      </c>
      <c r="AB409" s="211" t="str">
        <f t="shared" si="31"/>
        <v>TungstenJiangxi Gan Bei Tungsten Co., Ltd.</v>
      </c>
    </row>
    <row r="410" spans="1:28" s="210" customFormat="1" ht="127.5">
      <c r="A410" s="165" t="s">
        <v>16194</v>
      </c>
      <c r="B410" s="166" t="s">
        <v>1090</v>
      </c>
      <c r="C410" s="170" t="s">
        <v>16195</v>
      </c>
      <c r="D410" s="213"/>
      <c r="E410" s="166" t="s">
        <v>15921</v>
      </c>
      <c r="F410" s="166" t="s">
        <v>16194</v>
      </c>
      <c r="G410" s="166" t="s">
        <v>12764</v>
      </c>
      <c r="H410" s="167">
        <v>0</v>
      </c>
      <c r="I410" s="168" t="s">
        <v>16196</v>
      </c>
      <c r="J410" s="168" t="s">
        <v>13117</v>
      </c>
      <c r="K410" s="207"/>
      <c r="L410" s="207"/>
      <c r="M410" s="207"/>
      <c r="N410" s="207"/>
      <c r="O410" s="207"/>
      <c r="P410" s="169"/>
      <c r="Q410" s="208"/>
      <c r="R410" s="166" t="s">
        <v>16195</v>
      </c>
      <c r="S410" s="165" t="str">
        <f t="shared" ca="1" si="32"/>
        <v>CN</v>
      </c>
      <c r="T410" s="165" t="str">
        <f ca="1">IF(B410="","",IF(ISERROR(MATCH($J410,[1]SorP!$B$1:$B$6226,0)),"",INDIRECT("'SorP'!$A$"&amp;MATCH($S410&amp;$J410,[1]SorP!C:C,0))))</f>
        <v>CN-LN</v>
      </c>
      <c r="U410" s="185"/>
      <c r="V410" s="209">
        <f>IF(C410="",NA(),IF(OR(C410="Smelter not listed",C410="Smelter not yet identified"),MATCH($B410&amp;$D410,'[1]Smelter Look-up'!$J:$J,0),MATCH($B410&amp;$C410,'[1]Smelter Look-up'!$J:$J,0)))</f>
        <v>595</v>
      </c>
      <c r="X410" s="210">
        <f t="shared" si="30"/>
        <v>0</v>
      </c>
      <c r="AB410" s="211" t="str">
        <f t="shared" si="31"/>
        <v>TungstenJiangxi Tonggu Non-ferrous Metallurgical &amp; Chemical Co., Ltd.</v>
      </c>
    </row>
    <row r="411" spans="1:28" s="210" customFormat="1" ht="114.75">
      <c r="A411" s="165" t="s">
        <v>134</v>
      </c>
      <c r="B411" s="166" t="s">
        <v>1090</v>
      </c>
      <c r="C411" s="170" t="s">
        <v>143</v>
      </c>
      <c r="D411" s="213"/>
      <c r="E411" s="166" t="s">
        <v>15921</v>
      </c>
      <c r="F411" s="166" t="s">
        <v>134</v>
      </c>
      <c r="G411" s="166" t="s">
        <v>12764</v>
      </c>
      <c r="H411" s="167">
        <v>0</v>
      </c>
      <c r="I411" s="168" t="s">
        <v>1692</v>
      </c>
      <c r="J411" s="168" t="s">
        <v>13117</v>
      </c>
      <c r="K411" s="207"/>
      <c r="L411" s="207"/>
      <c r="M411" s="207"/>
      <c r="N411" s="207"/>
      <c r="O411" s="207"/>
      <c r="P411" s="169"/>
      <c r="Q411" s="208"/>
      <c r="R411" s="166" t="s">
        <v>143</v>
      </c>
      <c r="S411" s="165" t="str">
        <f t="shared" ca="1" si="32"/>
        <v>CN</v>
      </c>
      <c r="T411" s="165" t="str">
        <f ca="1">IF(B411="","",IF(ISERROR(MATCH($J411,[1]SorP!$B$1:$B$6226,0)),"",INDIRECT("'SorP'!$A$"&amp;MATCH($S411&amp;$J411,[1]SorP!C:C,0))))</f>
        <v>CN-LN</v>
      </c>
      <c r="U411" s="185"/>
      <c r="V411" s="209">
        <f>IF(C411="",NA(),IF(OR(C411="Smelter not listed",C411="Smelter not yet identified"),MATCH($B411&amp;$D411,'[1]Smelter Look-up'!$J:$J,0),MATCH($B411&amp;$C411,'[1]Smelter Look-up'!$J:$J,0)))</f>
        <v>596</v>
      </c>
      <c r="X411" s="210">
        <f t="shared" si="30"/>
        <v>0</v>
      </c>
      <c r="AB411" s="211" t="str">
        <f t="shared" si="31"/>
        <v>TungstenJiangxi Xinsheng Tungsten Industry Co., Ltd.</v>
      </c>
    </row>
    <row r="412" spans="1:28" s="210" customFormat="1" ht="89.25">
      <c r="A412" s="165" t="s">
        <v>133</v>
      </c>
      <c r="B412" s="166" t="s">
        <v>1090</v>
      </c>
      <c r="C412" s="170" t="s">
        <v>142</v>
      </c>
      <c r="D412" s="213"/>
      <c r="E412" s="166" t="s">
        <v>15921</v>
      </c>
      <c r="F412" s="166" t="s">
        <v>133</v>
      </c>
      <c r="G412" s="166" t="s">
        <v>12764</v>
      </c>
      <c r="H412" s="167">
        <v>0</v>
      </c>
      <c r="I412" s="168" t="s">
        <v>1692</v>
      </c>
      <c r="J412" s="168" t="s">
        <v>13117</v>
      </c>
      <c r="K412" s="207"/>
      <c r="L412" s="207"/>
      <c r="M412" s="207"/>
      <c r="N412" s="207"/>
      <c r="O412" s="207"/>
      <c r="P412" s="169"/>
      <c r="Q412" s="208"/>
      <c r="R412" s="166" t="s">
        <v>142</v>
      </c>
      <c r="S412" s="165" t="str">
        <f t="shared" ca="1" si="32"/>
        <v>CN</v>
      </c>
      <c r="T412" s="165" t="str">
        <f ca="1">IF(B412="","",IF(ISERROR(MATCH($J412,[1]SorP!$B$1:$B$6226,0)),"",INDIRECT("'SorP'!$A$"&amp;MATCH($S412&amp;$J412,[1]SorP!C:C,0))))</f>
        <v>CN-LN</v>
      </c>
      <c r="U412" s="185"/>
      <c r="V412" s="209">
        <f>IF(C412="",NA(),IF(OR(C412="Smelter not listed",C412="Smelter not yet identified"),MATCH($B412&amp;$D412,'[1]Smelter Look-up'!$J:$J,0),MATCH($B412&amp;$C412,'[1]Smelter Look-up'!$J:$J,0)))</f>
        <v>597</v>
      </c>
      <c r="X412" s="210">
        <f t="shared" si="30"/>
        <v>0</v>
      </c>
      <c r="AB412" s="211" t="str">
        <f t="shared" si="31"/>
        <v>TungstenJiangxi Yaosheng Tungsten Co., Ltd.</v>
      </c>
    </row>
    <row r="413" spans="1:28" s="210" customFormat="1" ht="114.75">
      <c r="A413" s="165" t="s">
        <v>15246</v>
      </c>
      <c r="B413" s="166" t="s">
        <v>1090</v>
      </c>
      <c r="C413" s="170" t="s">
        <v>15245</v>
      </c>
      <c r="D413" s="213"/>
      <c r="E413" s="166" t="s">
        <v>15922</v>
      </c>
      <c r="F413" s="166" t="s">
        <v>15246</v>
      </c>
      <c r="G413" s="166" t="s">
        <v>12764</v>
      </c>
      <c r="H413" s="167">
        <v>0</v>
      </c>
      <c r="I413" s="168" t="s">
        <v>15250</v>
      </c>
      <c r="J413" s="168" t="s">
        <v>11044</v>
      </c>
      <c r="K413" s="207"/>
      <c r="L413" s="207"/>
      <c r="M413" s="207"/>
      <c r="N413" s="207"/>
      <c r="O413" s="207"/>
      <c r="P413" s="169"/>
      <c r="Q413" s="208"/>
      <c r="R413" s="166" t="s">
        <v>15245</v>
      </c>
      <c r="S413" s="165" t="str">
        <f t="shared" ca="1" si="32"/>
        <v>Unknown</v>
      </c>
      <c r="T413" s="165" t="e">
        <f ca="1">IF(B413="","",IF(ISERROR(MATCH($J413,[1]SorP!$B$1:$B$6226,0)),"",INDIRECT("'SorP'!$A$"&amp;MATCH($S413&amp;$J413,[1]SorP!C:C,0))))</f>
        <v>#N/A</v>
      </c>
      <c r="U413" s="185"/>
      <c r="V413" s="209">
        <f>IF(C413="",NA(),IF(OR(C413="Smelter not listed",C413="Smelter not yet identified"),MATCH($B413&amp;$D413,'[1]Smelter Look-up'!$J:$J,0),MATCH($B413&amp;$C413,'[1]Smelter Look-up'!$J:$J,0)))</f>
        <v>598</v>
      </c>
      <c r="X413" s="210">
        <f t="shared" si="30"/>
        <v>0</v>
      </c>
      <c r="AB413" s="211" t="str">
        <f t="shared" si="31"/>
        <v>TungstenJing Yuan Tungsten Technology Co., Ltd.</v>
      </c>
    </row>
    <row r="414" spans="1:28" s="210" customFormat="1" ht="102">
      <c r="A414" s="165" t="s">
        <v>15200</v>
      </c>
      <c r="B414" s="166" t="s">
        <v>1090</v>
      </c>
      <c r="C414" s="170" t="s">
        <v>15255</v>
      </c>
      <c r="D414" s="213"/>
      <c r="E414" s="166" t="s">
        <v>16070</v>
      </c>
      <c r="F414" s="166" t="s">
        <v>15200</v>
      </c>
      <c r="G414" s="166" t="s">
        <v>12764</v>
      </c>
      <c r="H414" s="167">
        <v>0</v>
      </c>
      <c r="I414" s="168" t="s">
        <v>15209</v>
      </c>
      <c r="J414" s="168" t="s">
        <v>11644</v>
      </c>
      <c r="K414" s="207"/>
      <c r="L414" s="207"/>
      <c r="M414" s="207"/>
      <c r="N414" s="207"/>
      <c r="O414" s="207"/>
      <c r="P414" s="169"/>
      <c r="Q414" s="208"/>
      <c r="R414" s="166" t="s">
        <v>15255</v>
      </c>
      <c r="S414" s="165" t="str">
        <f t="shared" ca="1" si="32"/>
        <v>VN</v>
      </c>
      <c r="T414" s="165" t="str">
        <f ca="1">IF(B414="","",IF(ISERROR(MATCH($J414,[1]SorP!$B$1:$B$6226,0)),"",INDIRECT("'SorP'!$A$"&amp;MATCH($S414&amp;$J414,[1]SorP!C:C,0))))</f>
        <v>VE-O</v>
      </c>
      <c r="U414" s="185"/>
      <c r="V414" s="209">
        <f>IF(C414="",NA(),IF(OR(C414="Smelter not listed",C414="Smelter not yet identified"),MATCH($B414&amp;$D414,'[1]Smelter Look-up'!$J:$J,0),MATCH($B414&amp;$C414,'[1]Smelter Look-up'!$J:$J,0)))</f>
        <v>602</v>
      </c>
      <c r="X414" s="210">
        <f t="shared" si="30"/>
        <v>0</v>
      </c>
      <c r="AB414" s="211" t="str">
        <f t="shared" si="31"/>
        <v>TungstenKENEE MINING VIETNAM COMPANY LIMITED</v>
      </c>
    </row>
    <row r="415" spans="1:28" s="210" customFormat="1" ht="51">
      <c r="A415" s="165" t="s">
        <v>764</v>
      </c>
      <c r="B415" s="166" t="s">
        <v>1090</v>
      </c>
      <c r="C415" s="170" t="s">
        <v>140</v>
      </c>
      <c r="D415" s="213"/>
      <c r="E415" s="166" t="s">
        <v>15896</v>
      </c>
      <c r="F415" s="166" t="s">
        <v>764</v>
      </c>
      <c r="G415" s="166" t="s">
        <v>12764</v>
      </c>
      <c r="H415" s="167">
        <v>0</v>
      </c>
      <c r="I415" s="168" t="s">
        <v>1740</v>
      </c>
      <c r="J415" s="168" t="s">
        <v>1676</v>
      </c>
      <c r="K415" s="207"/>
      <c r="L415" s="207"/>
      <c r="M415" s="207"/>
      <c r="N415" s="207"/>
      <c r="O415" s="207"/>
      <c r="P415" s="169"/>
      <c r="Q415" s="208"/>
      <c r="R415" s="166" t="s">
        <v>140</v>
      </c>
      <c r="S415" s="165" t="str">
        <f t="shared" ca="1" si="32"/>
        <v>Unknown</v>
      </c>
      <c r="T415" s="165" t="e">
        <f ca="1">IF(B415="","",IF(ISERROR(MATCH($J415,[1]SorP!$B$1:$B$6226,0)),"",INDIRECT("'SorP'!$A$"&amp;MATCH($S415&amp;$J415,[1]SorP!C:C,0))))</f>
        <v>#N/A</v>
      </c>
      <c r="U415" s="185"/>
      <c r="V415" s="209">
        <f>IF(C415="",NA(),IF(OR(C415="Smelter not listed",C415="Smelter not yet identified"),MATCH($B415&amp;$D415,'[1]Smelter Look-up'!$J:$J,0),MATCH($B415&amp;$C415,'[1]Smelter Look-up'!$J:$J,0)))</f>
        <v>603</v>
      </c>
      <c r="X415" s="210">
        <f t="shared" si="30"/>
        <v>0</v>
      </c>
      <c r="AB415" s="211" t="str">
        <f t="shared" si="31"/>
        <v>TungstenKennametal Fallon</v>
      </c>
    </row>
    <row r="416" spans="1:28" s="210" customFormat="1" ht="63.75">
      <c r="A416" s="165" t="s">
        <v>758</v>
      </c>
      <c r="B416" s="166" t="s">
        <v>1090</v>
      </c>
      <c r="C416" s="170" t="s">
        <v>139</v>
      </c>
      <c r="D416" s="213"/>
      <c r="E416" s="166" t="s">
        <v>15896</v>
      </c>
      <c r="F416" s="166" t="s">
        <v>758</v>
      </c>
      <c r="G416" s="166" t="s">
        <v>12764</v>
      </c>
      <c r="H416" s="167">
        <v>0</v>
      </c>
      <c r="I416" s="168" t="s">
        <v>1735</v>
      </c>
      <c r="J416" s="168" t="s">
        <v>1736</v>
      </c>
      <c r="K416" s="207"/>
      <c r="L416" s="207"/>
      <c r="M416" s="207"/>
      <c r="N416" s="207"/>
      <c r="O416" s="207"/>
      <c r="P416" s="169"/>
      <c r="Q416" s="208"/>
      <c r="R416" s="166" t="s">
        <v>139</v>
      </c>
      <c r="S416" s="165" t="str">
        <f t="shared" ca="1" si="32"/>
        <v>Unknown</v>
      </c>
      <c r="T416" s="165" t="e">
        <f ca="1">IF(B416="","",IF(ISERROR(MATCH($J416,[1]SorP!$B$1:$B$6226,0)),"",INDIRECT("'SorP'!$A$"&amp;MATCH($S416&amp;$J416,[1]SorP!C:C,0))))</f>
        <v>#N/A</v>
      </c>
      <c r="U416" s="185"/>
      <c r="V416" s="209">
        <f>IF(C416="",NA(),IF(OR(C416="Smelter not listed",C416="Smelter not yet identified"),MATCH($B416&amp;$D416,'[1]Smelter Look-up'!$J:$J,0),MATCH($B416&amp;$C416,'[1]Smelter Look-up'!$J:$J,0)))</f>
        <v>604</v>
      </c>
      <c r="X416" s="210">
        <f t="shared" si="30"/>
        <v>0</v>
      </c>
      <c r="AB416" s="211" t="str">
        <f t="shared" si="31"/>
        <v>TungstenKennametal Huntsville</v>
      </c>
    </row>
    <row r="417" spans="1:28" s="210" customFormat="1" ht="76.5">
      <c r="A417" s="165" t="s">
        <v>13304</v>
      </c>
      <c r="B417" s="166" t="s">
        <v>1090</v>
      </c>
      <c r="C417" s="170" t="s">
        <v>13303</v>
      </c>
      <c r="D417" s="213"/>
      <c r="E417" s="166" t="s">
        <v>15922</v>
      </c>
      <c r="F417" s="166" t="s">
        <v>13304</v>
      </c>
      <c r="G417" s="166" t="s">
        <v>12764</v>
      </c>
      <c r="H417" s="167">
        <v>0</v>
      </c>
      <c r="I417" s="168" t="s">
        <v>13314</v>
      </c>
      <c r="J417" s="168" t="s">
        <v>11044</v>
      </c>
      <c r="K417" s="207"/>
      <c r="L417" s="207"/>
      <c r="M417" s="207"/>
      <c r="N417" s="207"/>
      <c r="O417" s="207"/>
      <c r="P417" s="169"/>
      <c r="Q417" s="208"/>
      <c r="R417" s="166" t="s">
        <v>13303</v>
      </c>
      <c r="S417" s="165" t="str">
        <f t="shared" ca="1" si="32"/>
        <v>Unknown</v>
      </c>
      <c r="T417" s="165" t="e">
        <f ca="1">IF(B417="","",IF(ISERROR(MATCH($J417,[1]SorP!$B$1:$B$6226,0)),"",INDIRECT("'SorP'!$A$"&amp;MATCH($S417&amp;$J417,[1]SorP!C:C,0))))</f>
        <v>#N/A</v>
      </c>
      <c r="U417" s="185"/>
      <c r="V417" s="209">
        <f>IF(C417="",NA(),IF(OR(C417="Smelter not listed",C417="Smelter not yet identified"),MATCH($B417&amp;$D417,'[1]Smelter Look-up'!$J:$J,0),MATCH($B417&amp;$C417,'[1]Smelter Look-up'!$J:$J,0)))</f>
        <v>606</v>
      </c>
      <c r="X417" s="210">
        <f t="shared" si="30"/>
        <v>0</v>
      </c>
      <c r="AB417" s="211" t="str">
        <f t="shared" si="31"/>
        <v>TungstenLianyou Metals Co., Ltd.</v>
      </c>
    </row>
    <row r="418" spans="1:28" s="210" customFormat="1" ht="76.5">
      <c r="A418" s="165" t="s">
        <v>15202</v>
      </c>
      <c r="B418" s="166" t="s">
        <v>1090</v>
      </c>
      <c r="C418" s="170" t="s">
        <v>15201</v>
      </c>
      <c r="D418" s="213"/>
      <c r="E418" s="166" t="s">
        <v>15922</v>
      </c>
      <c r="F418" s="166" t="s">
        <v>15202</v>
      </c>
      <c r="G418" s="166" t="s">
        <v>12764</v>
      </c>
      <c r="H418" s="167">
        <v>0</v>
      </c>
      <c r="I418" s="168" t="s">
        <v>15210</v>
      </c>
      <c r="J418" s="168" t="s">
        <v>11050</v>
      </c>
      <c r="K418" s="207"/>
      <c r="L418" s="207"/>
      <c r="M418" s="207"/>
      <c r="N418" s="207"/>
      <c r="O418" s="207"/>
      <c r="P418" s="169"/>
      <c r="Q418" s="208"/>
      <c r="R418" s="166" t="s">
        <v>15201</v>
      </c>
      <c r="S418" s="165" t="str">
        <f t="shared" ca="1" si="32"/>
        <v>Unknown</v>
      </c>
      <c r="T418" s="165" t="e">
        <f ca="1">IF(B418="","",IF(ISERROR(MATCH($J418,[1]SorP!$B$1:$B$6226,0)),"",INDIRECT("'SorP'!$A$"&amp;MATCH($S418&amp;$J418,[1]SorP!C:C,0))))</f>
        <v>#N/A</v>
      </c>
      <c r="U418" s="185"/>
      <c r="V418" s="209">
        <f>IF(C418="",NA(),IF(OR(C418="Smelter not listed",C418="Smelter not yet identified"),MATCH($B418&amp;$D418,'[1]Smelter Look-up'!$J:$J,0),MATCH($B418&amp;$C418,'[1]Smelter Look-up'!$J:$J,0)))</f>
        <v>607</v>
      </c>
      <c r="X418" s="210">
        <f t="shared" si="30"/>
        <v>0</v>
      </c>
      <c r="AB418" s="211" t="str">
        <f t="shared" si="31"/>
        <v>TungstenLianyou Resources Co., Ltd.</v>
      </c>
    </row>
    <row r="419" spans="1:28" s="210" customFormat="1" ht="76.5">
      <c r="A419" s="165" t="s">
        <v>135</v>
      </c>
      <c r="B419" s="166" t="s">
        <v>1090</v>
      </c>
      <c r="C419" s="170" t="s">
        <v>144</v>
      </c>
      <c r="D419" s="213"/>
      <c r="E419" s="166" t="s">
        <v>15921</v>
      </c>
      <c r="F419" s="166" t="s">
        <v>135</v>
      </c>
      <c r="G419" s="166" t="s">
        <v>12764</v>
      </c>
      <c r="H419" s="167">
        <v>0</v>
      </c>
      <c r="I419" s="168" t="s">
        <v>15211</v>
      </c>
      <c r="J419" s="168" t="s">
        <v>13126</v>
      </c>
      <c r="K419" s="207"/>
      <c r="L419" s="207"/>
      <c r="M419" s="207"/>
      <c r="N419" s="207"/>
      <c r="O419" s="207"/>
      <c r="P419" s="169"/>
      <c r="Q419" s="208"/>
      <c r="R419" s="166" t="s">
        <v>144</v>
      </c>
      <c r="S419" s="165" t="str">
        <f t="shared" ca="1" si="32"/>
        <v>CN</v>
      </c>
      <c r="T419" s="165" t="str">
        <f ca="1">IF(B419="","",IF(ISERROR(MATCH($J419,[1]SorP!$B$1:$B$6226,0)),"",INDIRECT("'SorP'!$A$"&amp;MATCH($S419&amp;$J419,[1]SorP!C:C,0))))</f>
        <v>CN-ZJ</v>
      </c>
      <c r="U419" s="185"/>
      <c r="V419" s="209">
        <f>IF(C419="",NA(),IF(OR(C419="Smelter not listed",C419="Smelter not yet identified"),MATCH($B419&amp;$D419,'[1]Smelter Look-up'!$J:$J,0),MATCH($B419&amp;$C419,'[1]Smelter Look-up'!$J:$J,0)))</f>
        <v>610</v>
      </c>
      <c r="X419" s="210">
        <f t="shared" si="30"/>
        <v>0</v>
      </c>
      <c r="AB419" s="211" t="str">
        <f t="shared" si="31"/>
        <v>TungstenMalipo Haiyu Tungsten Co., Ltd.</v>
      </c>
    </row>
    <row r="420" spans="1:28" s="210" customFormat="1" ht="76.5">
      <c r="A420" s="165" t="s">
        <v>1382</v>
      </c>
      <c r="B420" s="166" t="s">
        <v>1090</v>
      </c>
      <c r="C420" s="170" t="s">
        <v>14542</v>
      </c>
      <c r="D420" s="213"/>
      <c r="E420" s="166" t="s">
        <v>16070</v>
      </c>
      <c r="F420" s="166" t="s">
        <v>1382</v>
      </c>
      <c r="G420" s="166" t="s">
        <v>12764</v>
      </c>
      <c r="H420" s="167">
        <v>0</v>
      </c>
      <c r="I420" s="168" t="s">
        <v>1749</v>
      </c>
      <c r="J420" s="168" t="s">
        <v>11692</v>
      </c>
      <c r="K420" s="207"/>
      <c r="L420" s="207"/>
      <c r="M420" s="207"/>
      <c r="N420" s="207"/>
      <c r="O420" s="207"/>
      <c r="P420" s="169"/>
      <c r="Q420" s="208"/>
      <c r="R420" s="166" t="s">
        <v>14542</v>
      </c>
      <c r="S420" s="165" t="str">
        <f t="shared" ca="1" si="32"/>
        <v>VN</v>
      </c>
      <c r="T420" s="165" t="str">
        <f ca="1">IF(B420="","",IF(ISERROR(MATCH($J420,[1]SorP!$B$1:$B$6226,0)),"",INDIRECT("'SorP'!$A$"&amp;MATCH($S420&amp;$J420,[1]SorP!C:C,0))))</f>
        <v>VN-27</v>
      </c>
      <c r="U420" s="185"/>
      <c r="V420" s="209">
        <f>IF(C420="",NA(),IF(OR(C420="Smelter not listed",C420="Smelter not yet identified"),MATCH($B420&amp;$D420,'[1]Smelter Look-up'!$J:$J,0),MATCH($B420&amp;$C420,'[1]Smelter Look-up'!$J:$J,0)))</f>
        <v>611</v>
      </c>
      <c r="X420" s="210">
        <f t="shared" si="30"/>
        <v>0</v>
      </c>
      <c r="AB420" s="211" t="str">
        <f t="shared" si="31"/>
        <v>TungstenMasan High-Tech Materials</v>
      </c>
    </row>
    <row r="421" spans="1:28" s="210" customFormat="1" ht="63.75">
      <c r="A421" s="165" t="s">
        <v>1751</v>
      </c>
      <c r="B421" s="166" t="s">
        <v>1090</v>
      </c>
      <c r="C421" s="170" t="s">
        <v>1750</v>
      </c>
      <c r="D421" s="213"/>
      <c r="E421" s="166" t="s">
        <v>15896</v>
      </c>
      <c r="F421" s="166" t="s">
        <v>1751</v>
      </c>
      <c r="G421" s="166" t="s">
        <v>12764</v>
      </c>
      <c r="H421" s="167">
        <v>0</v>
      </c>
      <c r="I421" s="168" t="s">
        <v>1752</v>
      </c>
      <c r="J421" s="168" t="s">
        <v>1560</v>
      </c>
      <c r="K421" s="207"/>
      <c r="L421" s="207"/>
      <c r="M421" s="207"/>
      <c r="N421" s="207"/>
      <c r="O421" s="207"/>
      <c r="P421" s="169"/>
      <c r="Q421" s="208"/>
      <c r="R421" s="166" t="s">
        <v>1750</v>
      </c>
      <c r="S421" s="165" t="str">
        <f t="shared" ca="1" si="32"/>
        <v>Unknown</v>
      </c>
      <c r="T421" s="165" t="e">
        <f ca="1">IF(B421="","",IF(ISERROR(MATCH($J421,[1]SorP!$B$1:$B$6226,0)),"",INDIRECT("'SorP'!$A$"&amp;MATCH($S421&amp;$J421,[1]SorP!C:C,0))))</f>
        <v>#N/A</v>
      </c>
      <c r="U421" s="185"/>
      <c r="V421" s="209">
        <f>IF(C421="",NA(),IF(OR(C421="Smelter not listed",C421="Smelter not yet identified"),MATCH($B421&amp;$D421,'[1]Smelter Look-up'!$J:$J,0),MATCH($B421&amp;$C421,'[1]Smelter Look-up'!$J:$J,0)))</f>
        <v>616</v>
      </c>
      <c r="X421" s="210">
        <f t="shared" si="30"/>
        <v>0</v>
      </c>
      <c r="AB421" s="211" t="str">
        <f t="shared" si="31"/>
        <v>TungstenNiagara Refining LLC</v>
      </c>
    </row>
    <row r="422" spans="1:28" s="210" customFormat="1" ht="127.5">
      <c r="A422" s="165" t="s">
        <v>15204</v>
      </c>
      <c r="B422" s="166" t="s">
        <v>1090</v>
      </c>
      <c r="C422" s="170" t="s">
        <v>15203</v>
      </c>
      <c r="D422" s="213"/>
      <c r="E422" s="166" t="s">
        <v>15918</v>
      </c>
      <c r="F422" s="166" t="s">
        <v>15204</v>
      </c>
      <c r="G422" s="166" t="s">
        <v>12764</v>
      </c>
      <c r="H422" s="167">
        <v>0</v>
      </c>
      <c r="I422" s="168" t="s">
        <v>15212</v>
      </c>
      <c r="J422" s="168" t="s">
        <v>8812</v>
      </c>
      <c r="K422" s="207"/>
      <c r="L422" s="207"/>
      <c r="M422" s="207"/>
      <c r="N422" s="207"/>
      <c r="O422" s="207"/>
      <c r="P422" s="169"/>
      <c r="Q422" s="208"/>
      <c r="R422" s="166" t="s">
        <v>15203</v>
      </c>
      <c r="S422" s="165" t="str">
        <f t="shared" ref="S422:S430" ca="1" si="33">IF(B422="","",IF(ISERROR(MATCH($E422,CL,0)),"Unknown",INDIRECT("'C'!$A$"&amp;MATCH($E422,CL,0)+1)))</f>
        <v>PH</v>
      </c>
      <c r="T422" s="165" t="str">
        <f ca="1">IF(B422="","",IF(ISERROR(MATCH($J422,[1]SorP!$B$1:$B$6226,0)),"",INDIRECT("'SorP'!$A$"&amp;MATCH($S422&amp;$J422,[1]SorP!C:C,0))))</f>
        <v>PH-ISA</v>
      </c>
      <c r="U422" s="185"/>
      <c r="V422" s="209">
        <f>IF(C422="",NA(),IF(OR(C422="Smelter not listed",C422="Smelter not yet identified"),MATCH($B422&amp;$D422,'[1]Smelter Look-up'!$J:$J,0),MATCH($B422&amp;$C422,'[1]Smelter Look-up'!$J:$J,0)))</f>
        <v>621</v>
      </c>
      <c r="X422" s="210">
        <f t="shared" si="30"/>
        <v>0</v>
      </c>
      <c r="AB422" s="211" t="str">
        <f t="shared" si="31"/>
        <v>TungstenPhilippine Bonway Manufacturing Industrial Corporation</v>
      </c>
    </row>
    <row r="423" spans="1:28" s="210" customFormat="1" ht="51">
      <c r="A423" s="165" t="s">
        <v>15248</v>
      </c>
      <c r="B423" s="166" t="s">
        <v>1090</v>
      </c>
      <c r="C423" s="170" t="s">
        <v>15247</v>
      </c>
      <c r="D423" s="213"/>
      <c r="E423" s="166" t="s">
        <v>15997</v>
      </c>
      <c r="F423" s="166" t="s">
        <v>15248</v>
      </c>
      <c r="G423" s="166" t="s">
        <v>12764</v>
      </c>
      <c r="H423" s="167">
        <v>0</v>
      </c>
      <c r="I423" s="168" t="s">
        <v>15249</v>
      </c>
      <c r="J423" s="168" t="s">
        <v>4014</v>
      </c>
      <c r="K423" s="207"/>
      <c r="L423" s="207"/>
      <c r="M423" s="207"/>
      <c r="N423" s="207"/>
      <c r="O423" s="207"/>
      <c r="P423" s="169"/>
      <c r="Q423" s="208"/>
      <c r="R423" s="166" t="s">
        <v>15247</v>
      </c>
      <c r="S423" s="165" t="str">
        <f t="shared" ca="1" si="33"/>
        <v>Unknown</v>
      </c>
      <c r="T423" s="165" t="e">
        <f ca="1">IF(B423="","",IF(ISERROR(MATCH($J423,[1]SorP!$B$1:$B$6226,0)),"",INDIRECT("'SorP'!$A$"&amp;MATCH($S423&amp;$J423,[1]SorP!C:C,0))))</f>
        <v>#N/A</v>
      </c>
      <c r="U423" s="185"/>
      <c r="V423" s="209">
        <f>IF(C423="",NA(),IF(OR(C423="Smelter not listed",C423="Smelter not yet identified"),MATCH($B423&amp;$D423,'[1]Smelter Look-up'!$J:$J,0),MATCH($B423&amp;$C423,'[1]Smelter Look-up'!$J:$J,0)))</f>
        <v>624</v>
      </c>
      <c r="X423" s="210">
        <f t="shared" si="30"/>
        <v>0</v>
      </c>
      <c r="AB423" s="211" t="str">
        <f t="shared" si="31"/>
        <v>TungstenS.P.T. spol.s r.o.</v>
      </c>
    </row>
    <row r="424" spans="1:28" s="210" customFormat="1" ht="127.5">
      <c r="A424" s="165" t="s">
        <v>15208</v>
      </c>
      <c r="B424" s="166" t="s">
        <v>1090</v>
      </c>
      <c r="C424" s="170" t="s">
        <v>15207</v>
      </c>
      <c r="D424" s="213"/>
      <c r="E424" s="166" t="s">
        <v>15921</v>
      </c>
      <c r="F424" s="166" t="s">
        <v>15208</v>
      </c>
      <c r="G424" s="166" t="s">
        <v>12764</v>
      </c>
      <c r="H424" s="167">
        <v>0</v>
      </c>
      <c r="I424" s="168" t="s">
        <v>13317</v>
      </c>
      <c r="J424" s="168" t="s">
        <v>13116</v>
      </c>
      <c r="K424" s="207"/>
      <c r="L424" s="207"/>
      <c r="M424" s="207"/>
      <c r="N424" s="207"/>
      <c r="O424" s="207"/>
      <c r="P424" s="169"/>
      <c r="Q424" s="208"/>
      <c r="R424" s="166" t="s">
        <v>15207</v>
      </c>
      <c r="S424" s="165" t="str">
        <f t="shared" ca="1" si="33"/>
        <v>CN</v>
      </c>
      <c r="T424" s="165" t="str">
        <f ca="1">IF(B424="","",IF(ISERROR(MATCH($J424,[1]SorP!$B$1:$B$6226,0)),"",INDIRECT("'SorP'!$A$"&amp;MATCH($S424&amp;$J424,[1]SorP!C:C,0))))</f>
        <v>CN-GD</v>
      </c>
      <c r="U424" s="185"/>
      <c r="V424" s="209">
        <f>IF(C424="",NA(),IF(OR(C424="Smelter not listed",C424="Smelter not yet identified"),MATCH($B424&amp;$D424,'[1]Smelter Look-up'!$J:$J,0),MATCH($B424&amp;$C424,'[1]Smelter Look-up'!$J:$J,0)))</f>
        <v>625</v>
      </c>
      <c r="X424" s="210">
        <f t="shared" si="30"/>
        <v>0</v>
      </c>
      <c r="AB424" s="211" t="str">
        <f t="shared" si="31"/>
        <v>TungstenShinwon Tungsten (Fujian Shanghang) Co., Ltd.</v>
      </c>
    </row>
    <row r="425" spans="1:28" s="210" customFormat="1" ht="89.25">
      <c r="A425" s="165" t="s">
        <v>1379</v>
      </c>
      <c r="B425" s="166" t="s">
        <v>1090</v>
      </c>
      <c r="C425" s="170" t="s">
        <v>14521</v>
      </c>
      <c r="D425" s="213"/>
      <c r="E425" s="166" t="s">
        <v>15898</v>
      </c>
      <c r="F425" s="166" t="s">
        <v>1379</v>
      </c>
      <c r="G425" s="166" t="s">
        <v>12764</v>
      </c>
      <c r="H425" s="167">
        <v>0</v>
      </c>
      <c r="I425" s="168" t="s">
        <v>1671</v>
      </c>
      <c r="J425" s="168" t="s">
        <v>1499</v>
      </c>
      <c r="K425" s="207"/>
      <c r="L425" s="207"/>
      <c r="M425" s="207"/>
      <c r="N425" s="207"/>
      <c r="O425" s="207"/>
      <c r="P425" s="169"/>
      <c r="Q425" s="208"/>
      <c r="R425" s="166" t="s">
        <v>14521</v>
      </c>
      <c r="S425" s="165" t="str">
        <f t="shared" ca="1" si="33"/>
        <v>DE</v>
      </c>
      <c r="T425" s="165" t="str">
        <f ca="1">IF(B425="","",IF(ISERROR(MATCH($J425,[1]SorP!$B$1:$B$6226,0)),"",INDIRECT("'SorP'!$A$"&amp;MATCH($S425&amp;$J425,[1]SorP!C:C,0))))</f>
        <v>DE-BY</v>
      </c>
      <c r="U425" s="185"/>
      <c r="V425" s="209">
        <f>IF(C425="",NA(),IF(OR(C425="Smelter not listed",C425="Smelter not yet identified"),MATCH($B425&amp;$D425,'[1]Smelter Look-up'!$J:$J,0),MATCH($B425&amp;$C425,'[1]Smelter Look-up'!$J:$J,0)))</f>
        <v>626</v>
      </c>
      <c r="X425" s="210">
        <f t="shared" si="30"/>
        <v>0</v>
      </c>
      <c r="AB425" s="211" t="str">
        <f t="shared" si="31"/>
        <v>TungstenTANIOBIS Smelting GmbH &amp; Co. KG</v>
      </c>
    </row>
    <row r="426" spans="1:28" s="210" customFormat="1" ht="63.75">
      <c r="A426" s="165" t="s">
        <v>15257</v>
      </c>
      <c r="B426" s="166" t="s">
        <v>1090</v>
      </c>
      <c r="C426" s="170" t="s">
        <v>15256</v>
      </c>
      <c r="D426" s="213"/>
      <c r="E426" s="166" t="s">
        <v>1069</v>
      </c>
      <c r="F426" s="166" t="s">
        <v>15257</v>
      </c>
      <c r="G426" s="166" t="s">
        <v>12764</v>
      </c>
      <c r="H426" s="167">
        <v>0</v>
      </c>
      <c r="I426" s="168" t="s">
        <v>15258</v>
      </c>
      <c r="J426" s="168" t="s">
        <v>12419</v>
      </c>
      <c r="K426" s="207"/>
      <c r="L426" s="207"/>
      <c r="M426" s="207"/>
      <c r="N426" s="207"/>
      <c r="O426" s="207"/>
      <c r="P426" s="169"/>
      <c r="Q426" s="208"/>
      <c r="R426" s="166" t="s">
        <v>15256</v>
      </c>
      <c r="S426" s="165" t="str">
        <f t="shared" ca="1" si="33"/>
        <v>KR</v>
      </c>
      <c r="T426" s="165" t="str">
        <f ca="1">IF(B426="","",IF(ISERROR(MATCH($J426,[1]SorP!$B$1:$B$6226,0)),"",INDIRECT("'SorP'!$A$"&amp;MATCH($S426&amp;$J426,[1]SorP!C:C,0))))</f>
        <v>KH-2</v>
      </c>
      <c r="U426" s="185"/>
      <c r="V426" s="209">
        <f>IF(C426="",NA(),IF(OR(C426="Smelter not listed",C426="Smelter not yet identified"),MATCH($B426&amp;$D426,'[1]Smelter Look-up'!$J:$J,0),MATCH($B426&amp;$C426,'[1]Smelter Look-up'!$J:$J,0)))</f>
        <v>627</v>
      </c>
      <c r="X426" s="210">
        <f t="shared" si="30"/>
        <v>0</v>
      </c>
      <c r="AB426" s="211" t="str">
        <f t="shared" si="31"/>
        <v>TungstenTungamoy Metals Inc.</v>
      </c>
    </row>
    <row r="427" spans="1:28" s="210" customFormat="1" ht="102">
      <c r="A427" s="165" t="s">
        <v>14919</v>
      </c>
      <c r="B427" s="166" t="s">
        <v>1090</v>
      </c>
      <c r="C427" s="170" t="s">
        <v>14918</v>
      </c>
      <c r="D427" s="213"/>
      <c r="E427" s="166" t="s">
        <v>16070</v>
      </c>
      <c r="F427" s="166" t="s">
        <v>14919</v>
      </c>
      <c r="G427" s="166" t="s">
        <v>12764</v>
      </c>
      <c r="H427" s="167">
        <v>0</v>
      </c>
      <c r="I427" s="168" t="s">
        <v>14920</v>
      </c>
      <c r="J427" s="168" t="s">
        <v>11692</v>
      </c>
      <c r="K427" s="207"/>
      <c r="L427" s="207"/>
      <c r="M427" s="207"/>
      <c r="N427" s="207"/>
      <c r="O427" s="207"/>
      <c r="P427" s="169"/>
      <c r="Q427" s="208"/>
      <c r="R427" s="166" t="s">
        <v>14918</v>
      </c>
      <c r="S427" s="165" t="str">
        <f t="shared" ca="1" si="33"/>
        <v>VN</v>
      </c>
      <c r="T427" s="165" t="str">
        <f ca="1">IF(B427="","",IF(ISERROR(MATCH($J427,[1]SorP!$B$1:$B$6226,0)),"",INDIRECT("'SorP'!$A$"&amp;MATCH($S427&amp;$J427,[1]SorP!C:C,0))))</f>
        <v>VN-27</v>
      </c>
      <c r="U427" s="185"/>
      <c r="V427" s="209">
        <f>IF(C427="",NA(),IF(OR(C427="Smelter not listed",C427="Smelter not yet identified"),MATCH($B427&amp;$D427,'[1]Smelter Look-up'!$J:$J,0),MATCH($B427&amp;$C427,'[1]Smelter Look-up'!$J:$J,0)))</f>
        <v>628</v>
      </c>
      <c r="X427" s="210">
        <f t="shared" si="30"/>
        <v>0</v>
      </c>
      <c r="AB427" s="211" t="str">
        <f t="shared" si="31"/>
        <v>TungstenTungsten Vietnam Joint Stock Company</v>
      </c>
    </row>
    <row r="428" spans="1:28" s="210" customFormat="1" ht="89.25">
      <c r="A428" s="165" t="s">
        <v>765</v>
      </c>
      <c r="B428" s="166" t="s">
        <v>1090</v>
      </c>
      <c r="C428" s="170" t="s">
        <v>2428</v>
      </c>
      <c r="D428" s="213"/>
      <c r="E428" s="166" t="s">
        <v>15989</v>
      </c>
      <c r="F428" s="166" t="s">
        <v>765</v>
      </c>
      <c r="G428" s="166" t="s">
        <v>12764</v>
      </c>
      <c r="H428" s="167">
        <v>0</v>
      </c>
      <c r="I428" s="168" t="s">
        <v>1741</v>
      </c>
      <c r="J428" s="168" t="s">
        <v>2693</v>
      </c>
      <c r="K428" s="207"/>
      <c r="L428" s="207"/>
      <c r="M428" s="207"/>
      <c r="N428" s="207"/>
      <c r="O428" s="207"/>
      <c r="P428" s="169"/>
      <c r="Q428" s="208"/>
      <c r="R428" s="166" t="s">
        <v>2428</v>
      </c>
      <c r="S428" s="165" t="str">
        <f t="shared" ca="1" si="33"/>
        <v>AT</v>
      </c>
      <c r="T428" s="165" t="str">
        <f ca="1">IF(B428="","",IF(ISERROR(MATCH($J428,[1]SorP!$B$1:$B$6226,0)),"",INDIRECT("'SorP'!$A$"&amp;MATCH($S428&amp;$J428,[1]SorP!C:C,0))))</f>
        <v>AT-6</v>
      </c>
      <c r="U428" s="185"/>
      <c r="V428" s="209">
        <f>IF(C428="",NA(),IF(OR(C428="Smelter not listed",C428="Smelter not yet identified"),MATCH($B428&amp;$D428,'[1]Smelter Look-up'!$J:$J,0),MATCH($B428&amp;$C428,'[1]Smelter Look-up'!$J:$J,0)))</f>
        <v>632</v>
      </c>
      <c r="X428" s="210">
        <f t="shared" si="30"/>
        <v>0</v>
      </c>
      <c r="AB428" s="211" t="str">
        <f t="shared" si="31"/>
        <v>TungstenWolfram Bergbau und Hutten AG</v>
      </c>
    </row>
    <row r="429" spans="1:28" s="210" customFormat="1" ht="102">
      <c r="A429" s="165" t="s">
        <v>136</v>
      </c>
      <c r="B429" s="166" t="s">
        <v>1090</v>
      </c>
      <c r="C429" s="170" t="s">
        <v>145</v>
      </c>
      <c r="D429" s="213"/>
      <c r="E429" s="166" t="s">
        <v>15921</v>
      </c>
      <c r="F429" s="166" t="s">
        <v>136</v>
      </c>
      <c r="G429" s="166" t="s">
        <v>12764</v>
      </c>
      <c r="H429" s="167">
        <v>0</v>
      </c>
      <c r="I429" s="168" t="s">
        <v>1744</v>
      </c>
      <c r="J429" s="168" t="s">
        <v>13116</v>
      </c>
      <c r="K429" s="207"/>
      <c r="L429" s="207"/>
      <c r="M429" s="207"/>
      <c r="N429" s="207"/>
      <c r="O429" s="207"/>
      <c r="P429" s="169"/>
      <c r="Q429" s="208"/>
      <c r="R429" s="166" t="s">
        <v>145</v>
      </c>
      <c r="S429" s="165" t="str">
        <f t="shared" ca="1" si="33"/>
        <v>CN</v>
      </c>
      <c r="T429" s="165" t="str">
        <f ca="1">IF(B429="","",IF(ISERROR(MATCH($J429,[1]SorP!$B$1:$B$6226,0)),"",INDIRECT("'SorP'!$A$"&amp;MATCH($S429&amp;$J429,[1]SorP!C:C,0))))</f>
        <v>CN-GD</v>
      </c>
      <c r="U429" s="185"/>
      <c r="V429" s="209">
        <f>IF(C429="",NA(),IF(OR(C429="Smelter not listed",C429="Smelter not yet identified"),MATCH($B429&amp;$D429,'[1]Smelter Look-up'!$J:$J,0),MATCH($B429&amp;$C429,'[1]Smelter Look-up'!$J:$J,0)))</f>
        <v>635</v>
      </c>
      <c r="X429" s="210">
        <f t="shared" si="30"/>
        <v>0</v>
      </c>
      <c r="AB429" s="211" t="str">
        <f t="shared" si="31"/>
        <v>TungstenXiamen Tungsten (H.C.) Co., Ltd.</v>
      </c>
    </row>
    <row r="430" spans="1:28" s="210" customFormat="1" ht="76.5">
      <c r="A430" s="165" t="s">
        <v>766</v>
      </c>
      <c r="B430" s="166" t="s">
        <v>1090</v>
      </c>
      <c r="C430" s="170" t="s">
        <v>1336</v>
      </c>
      <c r="D430" s="213"/>
      <c r="E430" s="166" t="s">
        <v>15921</v>
      </c>
      <c r="F430" s="166" t="s">
        <v>766</v>
      </c>
      <c r="G430" s="166" t="s">
        <v>12764</v>
      </c>
      <c r="H430" s="167">
        <v>0</v>
      </c>
      <c r="I430" s="168" t="s">
        <v>1744</v>
      </c>
      <c r="J430" s="168" t="s">
        <v>13116</v>
      </c>
      <c r="K430" s="207"/>
      <c r="L430" s="207"/>
      <c r="M430" s="207"/>
      <c r="N430" s="207"/>
      <c r="O430" s="207"/>
      <c r="P430" s="169"/>
      <c r="Q430" s="208"/>
      <c r="R430" s="166" t="s">
        <v>1336</v>
      </c>
      <c r="S430" s="165" t="str">
        <f t="shared" ca="1" si="33"/>
        <v>CN</v>
      </c>
      <c r="T430" s="165" t="str">
        <f ca="1">IF(B430="","",IF(ISERROR(MATCH($J430,[1]SorP!$B$1:$B$6226,0)),"",INDIRECT("'SorP'!$A$"&amp;MATCH($S430&amp;$J430,[1]SorP!C:C,0))))</f>
        <v>CN-GD</v>
      </c>
      <c r="U430" s="185"/>
      <c r="V430" s="209">
        <f>IF(C430="",NA(),IF(OR(C430="Smelter not listed",C430="Smelter not yet identified"),MATCH($B430&amp;$D430,'[1]Smelter Look-up'!$J:$J,0),MATCH($B430&amp;$C430,'[1]Smelter Look-up'!$J:$J,0)))</f>
        <v>636</v>
      </c>
      <c r="X430" s="210">
        <f t="shared" si="30"/>
        <v>0</v>
      </c>
      <c r="AB430" s="211" t="str">
        <f t="shared" si="31"/>
        <v>TungstenXiamen Tungsten Co., Ltd.</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ref="S422:S452" ca="1" si="34">IF(B431="","",IF(ISERROR(MATCH($E431,CL,0)),"Unknown",INDIRECT("'C'!$A$"&amp;MATCH($E431,CL,0)+1)))</f>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ref="X422:X452" ca="1" si="35">IF(AND(C431="Smelter not listed",OR(LEN(D431)=0,LEN(E431)=0)),1,0)</f>
        <v>0</v>
      </c>
      <c r="AB431" s="211" t="str">
        <f t="shared" ref="AB422:AB452" si="36">B431&amp;C431</f>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34"/>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35"/>
        <v>0</v>
      </c>
      <c r="AB432" s="211" t="str">
        <f t="shared" si="36"/>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34"/>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35"/>
        <v>0</v>
      </c>
      <c r="AB433" s="211" t="str">
        <f t="shared" si="36"/>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34"/>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35"/>
        <v>0</v>
      </c>
      <c r="AB434" s="211" t="str">
        <f t="shared" si="36"/>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34"/>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35"/>
        <v>0</v>
      </c>
      <c r="AB435" s="211" t="str">
        <f t="shared" si="36"/>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34"/>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35"/>
        <v>0</v>
      </c>
      <c r="AB436" s="211" t="str">
        <f t="shared" si="36"/>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34"/>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35"/>
        <v>0</v>
      </c>
      <c r="AB437" s="211" t="str">
        <f t="shared" si="36"/>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34"/>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35"/>
        <v>0</v>
      </c>
      <c r="AB438" s="211" t="str">
        <f t="shared" si="36"/>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34"/>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35"/>
        <v>0</v>
      </c>
      <c r="AB439" s="211" t="str">
        <f t="shared" si="36"/>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34"/>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35"/>
        <v>0</v>
      </c>
      <c r="AB440" s="211" t="str">
        <f t="shared" si="36"/>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34"/>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35"/>
        <v>0</v>
      </c>
      <c r="AB441" s="211" t="str">
        <f t="shared" si="36"/>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34"/>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35"/>
        <v>0</v>
      </c>
      <c r="AB442" s="211" t="str">
        <f t="shared" si="36"/>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34"/>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35"/>
        <v>0</v>
      </c>
      <c r="AB443" s="211" t="str">
        <f t="shared" si="36"/>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34"/>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35"/>
        <v>0</v>
      </c>
      <c r="AB444" s="211" t="str">
        <f t="shared" si="36"/>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34"/>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35"/>
        <v>0</v>
      </c>
      <c r="AB445" s="211" t="str">
        <f t="shared" si="36"/>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34"/>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35"/>
        <v>0</v>
      </c>
      <c r="AB446" s="211" t="str">
        <f t="shared" si="36"/>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34"/>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35"/>
        <v>0</v>
      </c>
      <c r="AB447" s="211" t="str">
        <f t="shared" si="36"/>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34"/>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35"/>
        <v>0</v>
      </c>
      <c r="AB448" s="211" t="str">
        <f t="shared" si="36"/>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34"/>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35"/>
        <v>0</v>
      </c>
      <c r="AB449" s="211" t="str">
        <f t="shared" si="36"/>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34"/>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35"/>
        <v>0</v>
      </c>
      <c r="AB450" s="211" t="str">
        <f t="shared" si="36"/>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34"/>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35"/>
        <v>0</v>
      </c>
      <c r="AB451" s="211" t="str">
        <f t="shared" si="36"/>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34"/>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35"/>
        <v>0</v>
      </c>
      <c r="AB452" s="211" t="str">
        <f t="shared" si="36"/>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37">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38">IF(AND(C453="Smelter not listed",OR(LEN(D453)=0,LEN(E453)=0)),1,0)</f>
        <v>0</v>
      </c>
      <c r="AB453" s="211" t="str">
        <f t="shared" ref="AB453" si="39">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40">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41">IF(AND(C454="Smelter not listed",OR(LEN(D454)=0,LEN(E454)=0)),1,0)</f>
        <v>0</v>
      </c>
      <c r="AB454" s="211" t="str">
        <f t="shared" ref="AB454:AB485" si="42">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40"/>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41"/>
        <v>0</v>
      </c>
      <c r="AB455" s="211" t="str">
        <f t="shared" si="42"/>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40"/>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41"/>
        <v>0</v>
      </c>
      <c r="AB456" s="211" t="str">
        <f t="shared" si="42"/>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40"/>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41"/>
        <v>0</v>
      </c>
      <c r="AB457" s="211" t="str">
        <f t="shared" si="42"/>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40"/>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41"/>
        <v>0</v>
      </c>
      <c r="AB458" s="211" t="str">
        <f t="shared" si="42"/>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40"/>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41"/>
        <v>0</v>
      </c>
      <c r="AB459" s="211" t="str">
        <f t="shared" si="42"/>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40"/>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41"/>
        <v>0</v>
      </c>
      <c r="AB460" s="211" t="str">
        <f t="shared" si="42"/>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40"/>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41"/>
        <v>0</v>
      </c>
      <c r="AB461" s="211" t="str">
        <f t="shared" si="42"/>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40"/>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41"/>
        <v>0</v>
      </c>
      <c r="AB462" s="211" t="str">
        <f t="shared" si="42"/>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40"/>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41"/>
        <v>0</v>
      </c>
      <c r="AB463" s="211" t="str">
        <f t="shared" si="42"/>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40"/>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41"/>
        <v>0</v>
      </c>
      <c r="AB464" s="211" t="str">
        <f t="shared" si="42"/>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40"/>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41"/>
        <v>0</v>
      </c>
      <c r="AB465" s="211" t="str">
        <f t="shared" si="42"/>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40"/>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41"/>
        <v>0</v>
      </c>
      <c r="AB466" s="211" t="str">
        <f t="shared" si="42"/>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40"/>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41"/>
        <v>0</v>
      </c>
      <c r="AB467" s="211" t="str">
        <f t="shared" si="42"/>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40"/>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41"/>
        <v>0</v>
      </c>
      <c r="AB468" s="211" t="str">
        <f t="shared" si="42"/>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40"/>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41"/>
        <v>0</v>
      </c>
      <c r="AB469" s="211" t="str">
        <f t="shared" si="42"/>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40"/>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41"/>
        <v>0</v>
      </c>
      <c r="AB470" s="211" t="str">
        <f t="shared" si="42"/>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40"/>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41"/>
        <v>0</v>
      </c>
      <c r="AB471" s="211" t="str">
        <f t="shared" si="42"/>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40"/>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41"/>
        <v>0</v>
      </c>
      <c r="AB472" s="211" t="str">
        <f t="shared" si="42"/>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40"/>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41"/>
        <v>0</v>
      </c>
      <c r="AB473" s="211" t="str">
        <f t="shared" si="42"/>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40"/>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41"/>
        <v>0</v>
      </c>
      <c r="AB474" s="211" t="str">
        <f t="shared" si="42"/>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40"/>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41"/>
        <v>0</v>
      </c>
      <c r="AB475" s="211" t="str">
        <f t="shared" si="42"/>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40"/>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41"/>
        <v>0</v>
      </c>
      <c r="AB476" s="211" t="str">
        <f t="shared" si="42"/>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40"/>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41"/>
        <v>0</v>
      </c>
      <c r="AB477" s="211" t="str">
        <f t="shared" si="42"/>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40"/>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41"/>
        <v>0</v>
      </c>
      <c r="AB478" s="211" t="str">
        <f t="shared" si="42"/>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40"/>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41"/>
        <v>0</v>
      </c>
      <c r="AB479" s="211" t="str">
        <f t="shared" si="42"/>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40"/>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41"/>
        <v>0</v>
      </c>
      <c r="AB480" s="211" t="str">
        <f t="shared" si="42"/>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40"/>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41"/>
        <v>0</v>
      </c>
      <c r="AB481" s="211" t="str">
        <f t="shared" si="42"/>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40"/>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41"/>
        <v>0</v>
      </c>
      <c r="AB482" s="211" t="str">
        <f t="shared" si="42"/>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40"/>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41"/>
        <v>0</v>
      </c>
      <c r="AB483" s="211" t="str">
        <f t="shared" si="42"/>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40"/>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41"/>
        <v>0</v>
      </c>
      <c r="AB484" s="211" t="str">
        <f t="shared" si="42"/>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40"/>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41"/>
        <v>0</v>
      </c>
      <c r="AB485" s="211" t="str">
        <f t="shared" si="42"/>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43">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44">IF(AND(C486="Smelter not listed",OR(LEN(D486)=0,LEN(E486)=0)),1,0)</f>
        <v>0</v>
      </c>
      <c r="AB486" s="211" t="str">
        <f t="shared" ref="AB486:AB516" si="45">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43"/>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44"/>
        <v>0</v>
      </c>
      <c r="AB487" s="211" t="str">
        <f t="shared" si="45"/>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43"/>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44"/>
        <v>0</v>
      </c>
      <c r="AB488" s="211" t="str">
        <f t="shared" si="45"/>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43"/>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44"/>
        <v>0</v>
      </c>
      <c r="AB489" s="211" t="str">
        <f t="shared" si="45"/>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43"/>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44"/>
        <v>0</v>
      </c>
      <c r="AB490" s="211" t="str">
        <f t="shared" si="45"/>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43"/>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44"/>
        <v>0</v>
      </c>
      <c r="AB491" s="211" t="str">
        <f t="shared" si="45"/>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43"/>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44"/>
        <v>0</v>
      </c>
      <c r="AB492" s="211" t="str">
        <f t="shared" si="45"/>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43"/>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44"/>
        <v>0</v>
      </c>
      <c r="AB493" s="211" t="str">
        <f t="shared" si="45"/>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43"/>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44"/>
        <v>0</v>
      </c>
      <c r="AB494" s="211" t="str">
        <f t="shared" si="45"/>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43"/>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44"/>
        <v>0</v>
      </c>
      <c r="AB495" s="211" t="str">
        <f t="shared" si="45"/>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43"/>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44"/>
        <v>0</v>
      </c>
      <c r="AB496" s="211" t="str">
        <f t="shared" si="45"/>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43"/>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44"/>
        <v>0</v>
      </c>
      <c r="AB497" s="211" t="str">
        <f t="shared" si="45"/>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43"/>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44"/>
        <v>0</v>
      </c>
      <c r="AB498" s="211" t="str">
        <f t="shared" si="45"/>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43"/>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44"/>
        <v>0</v>
      </c>
      <c r="AB499" s="211" t="str">
        <f t="shared" si="45"/>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43"/>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44"/>
        <v>0</v>
      </c>
      <c r="AB500" s="211" t="str">
        <f t="shared" si="45"/>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43"/>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44"/>
        <v>0</v>
      </c>
      <c r="AB501" s="211" t="str">
        <f t="shared" si="45"/>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43"/>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44"/>
        <v>0</v>
      </c>
      <c r="AB502" s="211" t="str">
        <f t="shared" si="45"/>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43"/>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44"/>
        <v>0</v>
      </c>
      <c r="AB503" s="211" t="str">
        <f t="shared" si="45"/>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43"/>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44"/>
        <v>0</v>
      </c>
      <c r="AB504" s="211" t="str">
        <f t="shared" si="45"/>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43"/>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44"/>
        <v>0</v>
      </c>
      <c r="AB505" s="211" t="str">
        <f t="shared" si="45"/>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43"/>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44"/>
        <v>0</v>
      </c>
      <c r="AB506" s="211" t="str">
        <f t="shared" si="45"/>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43"/>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44"/>
        <v>0</v>
      </c>
      <c r="AB507" s="211" t="str">
        <f t="shared" si="45"/>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43"/>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44"/>
        <v>0</v>
      </c>
      <c r="AB508" s="211" t="str">
        <f t="shared" si="45"/>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43"/>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44"/>
        <v>0</v>
      </c>
      <c r="AB509" s="211" t="str">
        <f t="shared" si="45"/>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43"/>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44"/>
        <v>0</v>
      </c>
      <c r="AB510" s="211" t="str">
        <f t="shared" si="45"/>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43"/>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44"/>
        <v>0</v>
      </c>
      <c r="AB511" s="211" t="str">
        <f t="shared" si="45"/>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43"/>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44"/>
        <v>0</v>
      </c>
      <c r="AB512" s="211" t="str">
        <f t="shared" si="45"/>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43"/>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44"/>
        <v>0</v>
      </c>
      <c r="AB513" s="211" t="str">
        <f t="shared" si="45"/>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43"/>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44"/>
        <v>0</v>
      </c>
      <c r="AB514" s="211" t="str">
        <f t="shared" si="45"/>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43"/>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44"/>
        <v>0</v>
      </c>
      <c r="AB515" s="211" t="str">
        <f t="shared" si="45"/>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43"/>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44"/>
        <v>0</v>
      </c>
      <c r="AB516" s="211" t="str">
        <f t="shared" si="45"/>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46">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47">IF(AND(C517="Smelter not listed",OR(LEN(D517)=0,LEN(E517)=0)),1,0)</f>
        <v>0</v>
      </c>
      <c r="AB517" s="211" t="str">
        <f t="shared" ref="AB517" si="48">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49">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50">IF(AND(C518="Smelter not listed",OR(LEN(D518)=0,LEN(E518)=0)),1,0)</f>
        <v>0</v>
      </c>
      <c r="AB518" s="211" t="str">
        <f t="shared" ref="AB518:AB549" si="51">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49"/>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50"/>
        <v>0</v>
      </c>
      <c r="AB519" s="211" t="str">
        <f t="shared" si="51"/>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49"/>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50"/>
        <v>0</v>
      </c>
      <c r="AB520" s="211" t="str">
        <f t="shared" si="51"/>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49"/>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50"/>
        <v>0</v>
      </c>
      <c r="AB521" s="211" t="str">
        <f t="shared" si="51"/>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49"/>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50"/>
        <v>0</v>
      </c>
      <c r="AB522" s="211" t="str">
        <f t="shared" si="51"/>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49"/>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50"/>
        <v>0</v>
      </c>
      <c r="AB523" s="211" t="str">
        <f t="shared" si="51"/>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49"/>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50"/>
        <v>0</v>
      </c>
      <c r="AB524" s="211" t="str">
        <f t="shared" si="51"/>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49"/>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50"/>
        <v>0</v>
      </c>
      <c r="AB525" s="211" t="str">
        <f t="shared" si="51"/>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49"/>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50"/>
        <v>0</v>
      </c>
      <c r="AB526" s="211" t="str">
        <f t="shared" si="51"/>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49"/>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50"/>
        <v>0</v>
      </c>
      <c r="AB527" s="211" t="str">
        <f t="shared" si="51"/>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49"/>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50"/>
        <v>0</v>
      </c>
      <c r="AB528" s="211" t="str">
        <f t="shared" si="51"/>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49"/>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50"/>
        <v>0</v>
      </c>
      <c r="AB529" s="211" t="str">
        <f t="shared" si="51"/>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49"/>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50"/>
        <v>0</v>
      </c>
      <c r="AB530" s="211" t="str">
        <f t="shared" si="51"/>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49"/>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50"/>
        <v>0</v>
      </c>
      <c r="AB531" s="211" t="str">
        <f t="shared" si="51"/>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49"/>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50"/>
        <v>0</v>
      </c>
      <c r="AB532" s="211" t="str">
        <f t="shared" si="51"/>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49"/>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50"/>
        <v>0</v>
      </c>
      <c r="AB533" s="211" t="str">
        <f t="shared" si="51"/>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49"/>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50"/>
        <v>0</v>
      </c>
      <c r="AB534" s="211" t="str">
        <f t="shared" si="51"/>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49"/>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50"/>
        <v>0</v>
      </c>
      <c r="AB535" s="211" t="str">
        <f t="shared" si="51"/>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49"/>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50"/>
        <v>0</v>
      </c>
      <c r="AB536" s="211" t="str">
        <f t="shared" si="51"/>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49"/>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50"/>
        <v>0</v>
      </c>
      <c r="AB537" s="211" t="str">
        <f t="shared" si="51"/>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49"/>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50"/>
        <v>0</v>
      </c>
      <c r="AB538" s="211" t="str">
        <f t="shared" si="51"/>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49"/>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50"/>
        <v>0</v>
      </c>
      <c r="AB539" s="211" t="str">
        <f t="shared" si="51"/>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49"/>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50"/>
        <v>0</v>
      </c>
      <c r="AB540" s="211" t="str">
        <f t="shared" si="51"/>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49"/>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50"/>
        <v>0</v>
      </c>
      <c r="AB541" s="211" t="str">
        <f t="shared" si="51"/>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49"/>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50"/>
        <v>0</v>
      </c>
      <c r="AB542" s="211" t="str">
        <f t="shared" si="51"/>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49"/>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50"/>
        <v>0</v>
      </c>
      <c r="AB543" s="211" t="str">
        <f t="shared" si="51"/>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49"/>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50"/>
        <v>0</v>
      </c>
      <c r="AB544" s="211" t="str">
        <f t="shared" si="51"/>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49"/>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50"/>
        <v>0</v>
      </c>
      <c r="AB545" s="211" t="str">
        <f t="shared" si="51"/>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49"/>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50"/>
        <v>0</v>
      </c>
      <c r="AB546" s="211" t="str">
        <f t="shared" si="51"/>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49"/>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50"/>
        <v>0</v>
      </c>
      <c r="AB547" s="211" t="str">
        <f t="shared" si="51"/>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49"/>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50"/>
        <v>0</v>
      </c>
      <c r="AB548" s="211" t="str">
        <f t="shared" si="51"/>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49"/>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50"/>
        <v>0</v>
      </c>
      <c r="AB549" s="211" t="str">
        <f t="shared" si="51"/>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52">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53">IF(AND(C550="Smelter not listed",OR(LEN(D550)=0,LEN(E550)=0)),1,0)</f>
        <v>0</v>
      </c>
      <c r="AB550" s="211" t="str">
        <f t="shared" ref="AB550:AB580" si="54">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52"/>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53"/>
        <v>0</v>
      </c>
      <c r="AB551" s="211" t="str">
        <f t="shared" si="54"/>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52"/>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53"/>
        <v>0</v>
      </c>
      <c r="AB552" s="211" t="str">
        <f t="shared" si="54"/>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52"/>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53"/>
        <v>0</v>
      </c>
      <c r="AB553" s="211" t="str">
        <f t="shared" si="54"/>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52"/>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53"/>
        <v>0</v>
      </c>
      <c r="AB554" s="211" t="str">
        <f t="shared" si="54"/>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52"/>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53"/>
        <v>0</v>
      </c>
      <c r="AB555" s="211" t="str">
        <f t="shared" si="54"/>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52"/>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53"/>
        <v>0</v>
      </c>
      <c r="AB556" s="211" t="str">
        <f t="shared" si="54"/>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52"/>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53"/>
        <v>0</v>
      </c>
      <c r="AB557" s="211" t="str">
        <f t="shared" si="54"/>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52"/>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53"/>
        <v>0</v>
      </c>
      <c r="AB558" s="211" t="str">
        <f t="shared" si="54"/>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52"/>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53"/>
        <v>0</v>
      </c>
      <c r="AB559" s="211" t="str">
        <f t="shared" si="54"/>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52"/>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53"/>
        <v>0</v>
      </c>
      <c r="AB560" s="211" t="str">
        <f t="shared" si="54"/>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52"/>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53"/>
        <v>0</v>
      </c>
      <c r="AB561" s="211" t="str">
        <f t="shared" si="54"/>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52"/>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53"/>
        <v>0</v>
      </c>
      <c r="AB562" s="211" t="str">
        <f t="shared" si="54"/>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52"/>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53"/>
        <v>0</v>
      </c>
      <c r="AB563" s="211" t="str">
        <f t="shared" si="54"/>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52"/>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53"/>
        <v>0</v>
      </c>
      <c r="AB564" s="211" t="str">
        <f t="shared" si="54"/>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52"/>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53"/>
        <v>0</v>
      </c>
      <c r="AB565" s="211" t="str">
        <f t="shared" si="54"/>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52"/>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53"/>
        <v>0</v>
      </c>
      <c r="AB566" s="211" t="str">
        <f t="shared" si="54"/>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52"/>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53"/>
        <v>0</v>
      </c>
      <c r="AB567" s="211" t="str">
        <f t="shared" si="54"/>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52"/>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53"/>
        <v>0</v>
      </c>
      <c r="AB568" s="211" t="str">
        <f t="shared" si="54"/>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52"/>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53"/>
        <v>0</v>
      </c>
      <c r="AB569" s="211" t="str">
        <f t="shared" si="54"/>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52"/>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53"/>
        <v>0</v>
      </c>
      <c r="AB570" s="211" t="str">
        <f t="shared" si="54"/>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52"/>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53"/>
        <v>0</v>
      </c>
      <c r="AB571" s="211" t="str">
        <f t="shared" si="54"/>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52"/>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53"/>
        <v>0</v>
      </c>
      <c r="AB572" s="211" t="str">
        <f t="shared" si="54"/>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52"/>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53"/>
        <v>0</v>
      </c>
      <c r="AB573" s="211" t="str">
        <f t="shared" si="54"/>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52"/>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53"/>
        <v>0</v>
      </c>
      <c r="AB574" s="211" t="str">
        <f t="shared" si="54"/>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52"/>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53"/>
        <v>0</v>
      </c>
      <c r="AB575" s="211" t="str">
        <f t="shared" si="54"/>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52"/>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53"/>
        <v>0</v>
      </c>
      <c r="AB576" s="211" t="str">
        <f t="shared" si="54"/>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52"/>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53"/>
        <v>0</v>
      </c>
      <c r="AB577" s="211" t="str">
        <f t="shared" si="54"/>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52"/>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53"/>
        <v>0</v>
      </c>
      <c r="AB578" s="211" t="str">
        <f t="shared" si="54"/>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52"/>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53"/>
        <v>0</v>
      </c>
      <c r="AB579" s="211" t="str">
        <f t="shared" si="54"/>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52"/>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53"/>
        <v>0</v>
      </c>
      <c r="AB580" s="211" t="str">
        <f t="shared" si="54"/>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55">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56">IF(AND(C581="Smelter not listed",OR(LEN(D581)=0,LEN(E581)=0)),1,0)</f>
        <v>0</v>
      </c>
      <c r="AB581" s="211" t="str">
        <f t="shared" ref="AB581" si="57">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58">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59">IF(AND(C586="Smelter not listed",OR(LEN(D586)=0,LEN(E586)=0)),1,0)</f>
        <v>0</v>
      </c>
      <c r="AB586" s="211" t="str">
        <f t="shared" ref="AB586" si="60">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61">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62">IF(AND(C587="Smelter not listed",OR(LEN(D587)=0,LEN(E587)=0)),1,0)</f>
        <v>0</v>
      </c>
      <c r="AB587" s="211" t="str">
        <f t="shared" ref="AB587:AB634" si="63">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61"/>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62"/>
        <v>0</v>
      </c>
      <c r="AB588" s="211" t="str">
        <f t="shared" si="63"/>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61"/>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62"/>
        <v>0</v>
      </c>
      <c r="AB589" s="211" t="str">
        <f t="shared" si="63"/>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61"/>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62"/>
        <v>0</v>
      </c>
      <c r="AB590" s="211" t="str">
        <f t="shared" si="63"/>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61"/>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62"/>
        <v>0</v>
      </c>
      <c r="AB591" s="211" t="str">
        <f t="shared" si="63"/>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61"/>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62"/>
        <v>0</v>
      </c>
      <c r="AB592" s="211" t="str">
        <f t="shared" si="63"/>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61"/>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62"/>
        <v>0</v>
      </c>
      <c r="AB593" s="211" t="str">
        <f t="shared" si="63"/>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61"/>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62"/>
        <v>0</v>
      </c>
      <c r="AB594" s="211" t="str">
        <f t="shared" si="63"/>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61"/>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62"/>
        <v>0</v>
      </c>
      <c r="AB595" s="211" t="str">
        <f t="shared" si="63"/>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61"/>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62"/>
        <v>0</v>
      </c>
      <c r="AB596" s="211" t="str">
        <f t="shared" si="63"/>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61"/>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62"/>
        <v>0</v>
      </c>
      <c r="AB597" s="211" t="str">
        <f t="shared" si="63"/>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61"/>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62"/>
        <v>0</v>
      </c>
      <c r="AB598" s="211" t="str">
        <f t="shared" si="63"/>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61"/>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62"/>
        <v>0</v>
      </c>
      <c r="AB599" s="211" t="str">
        <f t="shared" si="63"/>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61"/>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62"/>
        <v>0</v>
      </c>
      <c r="AB600" s="211" t="str">
        <f t="shared" si="63"/>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61"/>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62"/>
        <v>0</v>
      </c>
      <c r="AB601" s="211" t="str">
        <f t="shared" si="63"/>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61"/>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62"/>
        <v>0</v>
      </c>
      <c r="AB602" s="211" t="str">
        <f t="shared" si="63"/>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61"/>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62"/>
        <v>0</v>
      </c>
      <c r="AB603" s="211" t="str">
        <f t="shared" si="63"/>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61"/>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62"/>
        <v>0</v>
      </c>
      <c r="AB604" s="211" t="str">
        <f t="shared" si="63"/>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61"/>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62"/>
        <v>0</v>
      </c>
      <c r="AB605" s="211" t="str">
        <f t="shared" si="63"/>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61"/>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62"/>
        <v>0</v>
      </c>
      <c r="AB606" s="211" t="str">
        <f t="shared" si="63"/>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61"/>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62"/>
        <v>0</v>
      </c>
      <c r="AB607" s="211" t="str">
        <f t="shared" si="63"/>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61"/>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62"/>
        <v>0</v>
      </c>
      <c r="AB608" s="211" t="str">
        <f t="shared" si="63"/>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61"/>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62"/>
        <v>0</v>
      </c>
      <c r="AB609" s="211" t="str">
        <f t="shared" si="63"/>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61"/>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62"/>
        <v>0</v>
      </c>
      <c r="AB610" s="211" t="str">
        <f t="shared" si="63"/>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61"/>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62"/>
        <v>0</v>
      </c>
      <c r="AB611" s="211" t="str">
        <f t="shared" si="63"/>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61"/>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62"/>
        <v>0</v>
      </c>
      <c r="AB612" s="211" t="str">
        <f t="shared" si="63"/>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61"/>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62"/>
        <v>0</v>
      </c>
      <c r="AB613" s="211" t="str">
        <f t="shared" si="63"/>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61"/>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62"/>
        <v>0</v>
      </c>
      <c r="AB614" s="211" t="str">
        <f t="shared" si="63"/>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61"/>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62"/>
        <v>0</v>
      </c>
      <c r="AB615" s="211" t="str">
        <f t="shared" si="63"/>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61"/>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62"/>
        <v>0</v>
      </c>
      <c r="AB616" s="211" t="str">
        <f t="shared" si="63"/>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61"/>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62"/>
        <v>0</v>
      </c>
      <c r="AB617" s="211" t="str">
        <f t="shared" si="63"/>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61"/>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62"/>
        <v>0</v>
      </c>
      <c r="AB618" s="211" t="str">
        <f t="shared" si="63"/>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61"/>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62"/>
        <v>0</v>
      </c>
      <c r="AB619" s="211" t="str">
        <f t="shared" si="63"/>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61"/>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62"/>
        <v>0</v>
      </c>
      <c r="AB620" s="211" t="str">
        <f t="shared" si="63"/>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61"/>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62"/>
        <v>0</v>
      </c>
      <c r="AB621" s="211" t="str">
        <f t="shared" si="63"/>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61"/>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62"/>
        <v>0</v>
      </c>
      <c r="AB622" s="211" t="str">
        <f t="shared" si="63"/>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61"/>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62"/>
        <v>0</v>
      </c>
      <c r="AB623" s="211" t="str">
        <f t="shared" si="63"/>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61"/>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62"/>
        <v>0</v>
      </c>
      <c r="AB624" s="211" t="str">
        <f t="shared" si="63"/>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61"/>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62"/>
        <v>0</v>
      </c>
      <c r="AB625" s="211" t="str">
        <f t="shared" si="63"/>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61"/>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62"/>
        <v>0</v>
      </c>
      <c r="AB626" s="211" t="str">
        <f t="shared" si="63"/>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61"/>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62"/>
        <v>0</v>
      </c>
      <c r="AB627" s="211" t="str">
        <f t="shared" si="63"/>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61"/>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62"/>
        <v>0</v>
      </c>
      <c r="AB628" s="211" t="str">
        <f t="shared" si="63"/>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61"/>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62"/>
        <v>0</v>
      </c>
      <c r="AB629" s="211" t="str">
        <f t="shared" si="63"/>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61"/>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62"/>
        <v>0</v>
      </c>
      <c r="AB630" s="211" t="str">
        <f t="shared" si="63"/>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61"/>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62"/>
        <v>0</v>
      </c>
      <c r="AB631" s="211" t="str">
        <f t="shared" si="63"/>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61"/>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62"/>
        <v>0</v>
      </c>
      <c r="AB632" s="211" t="str">
        <f t="shared" si="63"/>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61"/>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62"/>
        <v>0</v>
      </c>
      <c r="AB633" s="211" t="str">
        <f t="shared" si="63"/>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61"/>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62"/>
        <v>0</v>
      </c>
      <c r="AB634" s="211" t="str">
        <f t="shared" si="63"/>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64">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65">IF(AND(C635="Smelter not listed",OR(LEN(D635)=0,LEN(E635)=0)),1,0)</f>
        <v>0</v>
      </c>
      <c r="AB635" s="211" t="str">
        <f t="shared" ref="AB635" si="66">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67">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68">IF(AND(C636="Smelter not listed",OR(LEN(D636)=0,LEN(E636)=0)),1,0)</f>
        <v>0</v>
      </c>
      <c r="AB636" s="211" t="str">
        <f t="shared" ref="AB636:AB667" si="69">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67"/>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68"/>
        <v>0</v>
      </c>
      <c r="AB637" s="211" t="str">
        <f t="shared" si="69"/>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67"/>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68"/>
        <v>0</v>
      </c>
      <c r="AB638" s="211" t="str">
        <f t="shared" si="69"/>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67"/>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68"/>
        <v>0</v>
      </c>
      <c r="AB639" s="211" t="str">
        <f t="shared" si="69"/>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67"/>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68"/>
        <v>0</v>
      </c>
      <c r="AB640" s="211" t="str">
        <f t="shared" si="69"/>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67"/>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68"/>
        <v>0</v>
      </c>
      <c r="AB641" s="211" t="str">
        <f t="shared" si="69"/>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67"/>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68"/>
        <v>0</v>
      </c>
      <c r="AB642" s="211" t="str">
        <f t="shared" si="69"/>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67"/>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68"/>
        <v>0</v>
      </c>
      <c r="AB643" s="211" t="str">
        <f t="shared" si="69"/>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67"/>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68"/>
        <v>0</v>
      </c>
      <c r="AB644" s="211" t="str">
        <f t="shared" si="69"/>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67"/>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68"/>
        <v>0</v>
      </c>
      <c r="AB645" s="211" t="str">
        <f t="shared" si="69"/>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67"/>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68"/>
        <v>0</v>
      </c>
      <c r="AB646" s="211" t="str">
        <f t="shared" si="69"/>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67"/>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68"/>
        <v>0</v>
      </c>
      <c r="AB647" s="211" t="str">
        <f t="shared" si="69"/>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67"/>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68"/>
        <v>0</v>
      </c>
      <c r="AB648" s="211" t="str">
        <f t="shared" si="69"/>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67"/>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68"/>
        <v>0</v>
      </c>
      <c r="AB649" s="211" t="str">
        <f t="shared" si="69"/>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67"/>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68"/>
        <v>0</v>
      </c>
      <c r="AB650" s="211" t="str">
        <f t="shared" si="69"/>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67"/>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68"/>
        <v>0</v>
      </c>
      <c r="AB651" s="211" t="str">
        <f t="shared" si="69"/>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67"/>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68"/>
        <v>0</v>
      </c>
      <c r="AB652" s="211" t="str">
        <f t="shared" si="69"/>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67"/>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68"/>
        <v>0</v>
      </c>
      <c r="AB653" s="211" t="str">
        <f t="shared" si="69"/>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67"/>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68"/>
        <v>0</v>
      </c>
      <c r="AB654" s="211" t="str">
        <f t="shared" si="69"/>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67"/>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68"/>
        <v>0</v>
      </c>
      <c r="AB655" s="211" t="str">
        <f t="shared" si="69"/>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67"/>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68"/>
        <v>0</v>
      </c>
      <c r="AB656" s="211" t="str">
        <f t="shared" si="69"/>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67"/>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68"/>
        <v>0</v>
      </c>
      <c r="AB657" s="211" t="str">
        <f t="shared" si="69"/>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67"/>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68"/>
        <v>0</v>
      </c>
      <c r="AB658" s="211" t="str">
        <f t="shared" si="69"/>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67"/>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68"/>
        <v>0</v>
      </c>
      <c r="AB659" s="211" t="str">
        <f t="shared" si="69"/>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67"/>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68"/>
        <v>0</v>
      </c>
      <c r="AB660" s="211" t="str">
        <f t="shared" si="69"/>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67"/>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68"/>
        <v>0</v>
      </c>
      <c r="AB661" s="211" t="str">
        <f t="shared" si="69"/>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67"/>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68"/>
        <v>0</v>
      </c>
      <c r="AB662" s="211" t="str">
        <f t="shared" si="69"/>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67"/>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68"/>
        <v>0</v>
      </c>
      <c r="AB663" s="211" t="str">
        <f t="shared" si="69"/>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67"/>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68"/>
        <v>0</v>
      </c>
      <c r="AB664" s="211" t="str">
        <f t="shared" si="69"/>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67"/>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68"/>
        <v>0</v>
      </c>
      <c r="AB665" s="211" t="str">
        <f t="shared" si="69"/>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67"/>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68"/>
        <v>0</v>
      </c>
      <c r="AB666" s="211" t="str">
        <f t="shared" si="69"/>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67"/>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68"/>
        <v>0</v>
      </c>
      <c r="AB667" s="211" t="str">
        <f t="shared" si="69"/>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70">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71">IF(AND(C668="Smelter not listed",OR(LEN(D668)=0,LEN(E668)=0)),1,0)</f>
        <v>0</v>
      </c>
      <c r="AB668" s="211" t="str">
        <f t="shared" ref="AB668:AB698" si="72">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70"/>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71"/>
        <v>0</v>
      </c>
      <c r="AB669" s="211" t="str">
        <f t="shared" si="72"/>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70"/>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71"/>
        <v>0</v>
      </c>
      <c r="AB670" s="211" t="str">
        <f t="shared" si="72"/>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70"/>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71"/>
        <v>0</v>
      </c>
      <c r="AB671" s="211" t="str">
        <f t="shared" si="72"/>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70"/>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71"/>
        <v>0</v>
      </c>
      <c r="AB672" s="211" t="str">
        <f t="shared" si="72"/>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70"/>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71"/>
        <v>0</v>
      </c>
      <c r="AB673" s="211" t="str">
        <f t="shared" si="72"/>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70"/>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71"/>
        <v>0</v>
      </c>
      <c r="AB674" s="211" t="str">
        <f t="shared" si="72"/>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70"/>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71"/>
        <v>0</v>
      </c>
      <c r="AB675" s="211" t="str">
        <f t="shared" si="72"/>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70"/>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71"/>
        <v>0</v>
      </c>
      <c r="AB676" s="211" t="str">
        <f t="shared" si="72"/>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70"/>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71"/>
        <v>0</v>
      </c>
      <c r="AB677" s="211" t="str">
        <f t="shared" si="72"/>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70"/>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71"/>
        <v>0</v>
      </c>
      <c r="AB678" s="211" t="str">
        <f t="shared" si="72"/>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70"/>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71"/>
        <v>0</v>
      </c>
      <c r="AB679" s="211" t="str">
        <f t="shared" si="72"/>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70"/>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71"/>
        <v>0</v>
      </c>
      <c r="AB680" s="211" t="str">
        <f t="shared" si="72"/>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70"/>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71"/>
        <v>0</v>
      </c>
      <c r="AB681" s="211" t="str">
        <f t="shared" si="72"/>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70"/>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71"/>
        <v>0</v>
      </c>
      <c r="AB682" s="211" t="str">
        <f t="shared" si="72"/>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70"/>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71"/>
        <v>0</v>
      </c>
      <c r="AB683" s="211" t="str">
        <f t="shared" si="72"/>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70"/>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71"/>
        <v>0</v>
      </c>
      <c r="AB684" s="211" t="str">
        <f t="shared" si="72"/>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70"/>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71"/>
        <v>0</v>
      </c>
      <c r="AB685" s="211" t="str">
        <f t="shared" si="72"/>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70"/>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71"/>
        <v>0</v>
      </c>
      <c r="AB686" s="211" t="str">
        <f t="shared" si="72"/>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70"/>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71"/>
        <v>0</v>
      </c>
      <c r="AB687" s="211" t="str">
        <f t="shared" si="72"/>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70"/>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71"/>
        <v>0</v>
      </c>
      <c r="AB688" s="211" t="str">
        <f t="shared" si="72"/>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70"/>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71"/>
        <v>0</v>
      </c>
      <c r="AB689" s="211" t="str">
        <f t="shared" si="72"/>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70"/>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71"/>
        <v>0</v>
      </c>
      <c r="AB690" s="211" t="str">
        <f t="shared" si="72"/>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70"/>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71"/>
        <v>0</v>
      </c>
      <c r="AB691" s="211" t="str">
        <f t="shared" si="72"/>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70"/>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71"/>
        <v>0</v>
      </c>
      <c r="AB692" s="211" t="str">
        <f t="shared" si="72"/>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70"/>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71"/>
        <v>0</v>
      </c>
      <c r="AB693" s="211" t="str">
        <f t="shared" si="72"/>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70"/>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71"/>
        <v>0</v>
      </c>
      <c r="AB694" s="211" t="str">
        <f t="shared" si="72"/>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70"/>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71"/>
        <v>0</v>
      </c>
      <c r="AB695" s="211" t="str">
        <f t="shared" si="72"/>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70"/>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71"/>
        <v>0</v>
      </c>
      <c r="AB696" s="211" t="str">
        <f t="shared" si="72"/>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70"/>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71"/>
        <v>0</v>
      </c>
      <c r="AB697" s="211" t="str">
        <f t="shared" si="72"/>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70"/>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71"/>
        <v>0</v>
      </c>
      <c r="AB698" s="211" t="str">
        <f t="shared" si="72"/>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73">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74">IF(AND(C699="Smelter not listed",OR(LEN(D699)=0,LEN(E699)=0)),1,0)</f>
        <v>0</v>
      </c>
      <c r="AB699" s="211" t="str">
        <f t="shared" ref="AB699" si="75">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76">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77">IF(AND(C700="Smelter not listed",OR(LEN(D700)=0,LEN(E700)=0)),1,0)</f>
        <v>0</v>
      </c>
      <c r="AB700" s="211" t="str">
        <f t="shared" ref="AB700:AB731" si="78">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76"/>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77"/>
        <v>0</v>
      </c>
      <c r="AB701" s="211" t="str">
        <f t="shared" si="78"/>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76"/>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77"/>
        <v>0</v>
      </c>
      <c r="AB702" s="211" t="str">
        <f t="shared" si="78"/>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76"/>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77"/>
        <v>0</v>
      </c>
      <c r="AB703" s="211" t="str">
        <f t="shared" si="78"/>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76"/>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77"/>
        <v>0</v>
      </c>
      <c r="AB704" s="211" t="str">
        <f t="shared" si="78"/>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76"/>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77"/>
        <v>0</v>
      </c>
      <c r="AB705" s="211" t="str">
        <f t="shared" si="78"/>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76"/>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77"/>
        <v>0</v>
      </c>
      <c r="AB706" s="211" t="str">
        <f t="shared" si="78"/>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76"/>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77"/>
        <v>0</v>
      </c>
      <c r="AB707" s="211" t="str">
        <f t="shared" si="78"/>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76"/>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77"/>
        <v>0</v>
      </c>
      <c r="AB708" s="211" t="str">
        <f t="shared" si="78"/>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76"/>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77"/>
        <v>0</v>
      </c>
      <c r="AB709" s="211" t="str">
        <f t="shared" si="78"/>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76"/>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77"/>
        <v>0</v>
      </c>
      <c r="AB710" s="211" t="str">
        <f t="shared" si="78"/>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76"/>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77"/>
        <v>0</v>
      </c>
      <c r="AB711" s="211" t="str">
        <f t="shared" si="78"/>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76"/>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77"/>
        <v>0</v>
      </c>
      <c r="AB712" s="211" t="str">
        <f t="shared" si="78"/>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76"/>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77"/>
        <v>0</v>
      </c>
      <c r="AB713" s="211" t="str">
        <f t="shared" si="78"/>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76"/>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77"/>
        <v>0</v>
      </c>
      <c r="AB714" s="211" t="str">
        <f t="shared" si="78"/>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76"/>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77"/>
        <v>0</v>
      </c>
      <c r="AB715" s="211" t="str">
        <f t="shared" si="78"/>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76"/>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77"/>
        <v>0</v>
      </c>
      <c r="AB716" s="211" t="str">
        <f t="shared" si="78"/>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76"/>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77"/>
        <v>0</v>
      </c>
      <c r="AB717" s="211" t="str">
        <f t="shared" si="78"/>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76"/>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77"/>
        <v>0</v>
      </c>
      <c r="AB718" s="211" t="str">
        <f t="shared" si="78"/>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76"/>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77"/>
        <v>0</v>
      </c>
      <c r="AB719" s="211" t="str">
        <f t="shared" si="78"/>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76"/>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77"/>
        <v>0</v>
      </c>
      <c r="AB720" s="211" t="str">
        <f t="shared" si="78"/>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76"/>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77"/>
        <v>0</v>
      </c>
      <c r="AB721" s="211" t="str">
        <f t="shared" si="78"/>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76"/>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77"/>
        <v>0</v>
      </c>
      <c r="AB722" s="211" t="str">
        <f t="shared" si="78"/>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76"/>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77"/>
        <v>0</v>
      </c>
      <c r="AB723" s="211" t="str">
        <f t="shared" si="78"/>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76"/>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77"/>
        <v>0</v>
      </c>
      <c r="AB724" s="211" t="str">
        <f t="shared" si="78"/>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76"/>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77"/>
        <v>0</v>
      </c>
      <c r="AB725" s="211" t="str">
        <f t="shared" si="78"/>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76"/>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77"/>
        <v>0</v>
      </c>
      <c r="AB726" s="211" t="str">
        <f t="shared" si="78"/>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76"/>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77"/>
        <v>0</v>
      </c>
      <c r="AB727" s="211" t="str">
        <f t="shared" si="78"/>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76"/>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77"/>
        <v>0</v>
      </c>
      <c r="AB728" s="211" t="str">
        <f t="shared" si="78"/>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76"/>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77"/>
        <v>0</v>
      </c>
      <c r="AB729" s="211" t="str">
        <f t="shared" si="78"/>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76"/>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77"/>
        <v>0</v>
      </c>
      <c r="AB730" s="211" t="str">
        <f t="shared" si="78"/>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76"/>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77"/>
        <v>0</v>
      </c>
      <c r="AB731" s="211" t="str">
        <f t="shared" si="78"/>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79">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80">IF(AND(C732="Smelter not listed",OR(LEN(D732)=0,LEN(E732)=0)),1,0)</f>
        <v>0</v>
      </c>
      <c r="AB732" s="211" t="str">
        <f t="shared" ref="AB732:AB762" si="81">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79"/>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80"/>
        <v>0</v>
      </c>
      <c r="AB733" s="211" t="str">
        <f t="shared" si="81"/>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79"/>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80"/>
        <v>0</v>
      </c>
      <c r="AB734" s="211" t="str">
        <f t="shared" si="81"/>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79"/>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80"/>
        <v>0</v>
      </c>
      <c r="AB735" s="211" t="str">
        <f t="shared" si="81"/>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79"/>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80"/>
        <v>0</v>
      </c>
      <c r="AB736" s="211" t="str">
        <f t="shared" si="81"/>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79"/>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80"/>
        <v>0</v>
      </c>
      <c r="AB737" s="211" t="str">
        <f t="shared" si="81"/>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79"/>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80"/>
        <v>0</v>
      </c>
      <c r="AB738" s="211" t="str">
        <f t="shared" si="81"/>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79"/>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80"/>
        <v>0</v>
      </c>
      <c r="AB739" s="211" t="str">
        <f t="shared" si="81"/>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79"/>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80"/>
        <v>0</v>
      </c>
      <c r="AB740" s="211" t="str">
        <f t="shared" si="81"/>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79"/>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80"/>
        <v>0</v>
      </c>
      <c r="AB741" s="211" t="str">
        <f t="shared" si="81"/>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79"/>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80"/>
        <v>0</v>
      </c>
      <c r="AB742" s="211" t="str">
        <f t="shared" si="81"/>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79"/>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80"/>
        <v>0</v>
      </c>
      <c r="AB743" s="211" t="str">
        <f t="shared" si="81"/>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79"/>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80"/>
        <v>0</v>
      </c>
      <c r="AB744" s="211" t="str">
        <f t="shared" si="81"/>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79"/>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80"/>
        <v>0</v>
      </c>
      <c r="AB745" s="211" t="str">
        <f t="shared" si="81"/>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79"/>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80"/>
        <v>0</v>
      </c>
      <c r="AB746" s="211" t="str">
        <f t="shared" si="81"/>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79"/>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80"/>
        <v>0</v>
      </c>
      <c r="AB747" s="211" t="str">
        <f t="shared" si="81"/>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79"/>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80"/>
        <v>0</v>
      </c>
      <c r="AB748" s="211" t="str">
        <f t="shared" si="81"/>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79"/>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80"/>
        <v>0</v>
      </c>
      <c r="AB749" s="211" t="str">
        <f t="shared" si="81"/>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79"/>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80"/>
        <v>0</v>
      </c>
      <c r="AB750" s="211" t="str">
        <f t="shared" si="81"/>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79"/>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80"/>
        <v>0</v>
      </c>
      <c r="AB751" s="211" t="str">
        <f t="shared" si="81"/>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79"/>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80"/>
        <v>0</v>
      </c>
      <c r="AB752" s="211" t="str">
        <f t="shared" si="81"/>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79"/>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80"/>
        <v>0</v>
      </c>
      <c r="AB753" s="211" t="str">
        <f t="shared" si="81"/>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79"/>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80"/>
        <v>0</v>
      </c>
      <c r="AB754" s="211" t="str">
        <f t="shared" si="81"/>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79"/>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80"/>
        <v>0</v>
      </c>
      <c r="AB755" s="211" t="str">
        <f t="shared" si="81"/>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79"/>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80"/>
        <v>0</v>
      </c>
      <c r="AB756" s="211" t="str">
        <f t="shared" si="81"/>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79"/>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80"/>
        <v>0</v>
      </c>
      <c r="AB757" s="211" t="str">
        <f t="shared" si="81"/>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79"/>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80"/>
        <v>0</v>
      </c>
      <c r="AB758" s="211" t="str">
        <f t="shared" si="81"/>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79"/>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80"/>
        <v>0</v>
      </c>
      <c r="AB759" s="211" t="str">
        <f t="shared" si="81"/>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79"/>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80"/>
        <v>0</v>
      </c>
      <c r="AB760" s="211" t="str">
        <f t="shared" si="81"/>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79"/>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80"/>
        <v>0</v>
      </c>
      <c r="AB761" s="211" t="str">
        <f t="shared" si="81"/>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79"/>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80"/>
        <v>0</v>
      </c>
      <c r="AB762" s="211" t="str">
        <f t="shared" si="81"/>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82">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83">IF(AND(C763="Smelter not listed",OR(LEN(D763)=0,LEN(E763)=0)),1,0)</f>
        <v>0</v>
      </c>
      <c r="AB763" s="211" t="str">
        <f t="shared" ref="AB763" si="84">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85">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86">IF(AND(C764="Smelter not listed",OR(LEN(D764)=0,LEN(E764)=0)),1,0)</f>
        <v>0</v>
      </c>
      <c r="AB764" s="211" t="str">
        <f t="shared" ref="AB764:AB795" si="87">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85"/>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86"/>
        <v>0</v>
      </c>
      <c r="AB765" s="211" t="str">
        <f t="shared" si="87"/>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85"/>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86"/>
        <v>0</v>
      </c>
      <c r="AB766" s="211" t="str">
        <f t="shared" si="87"/>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85"/>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86"/>
        <v>0</v>
      </c>
      <c r="AB767" s="211" t="str">
        <f t="shared" si="87"/>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85"/>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86"/>
        <v>0</v>
      </c>
      <c r="AB768" s="211" t="str">
        <f t="shared" si="87"/>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85"/>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86"/>
        <v>0</v>
      </c>
      <c r="AB769" s="211" t="str">
        <f t="shared" si="87"/>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85"/>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86"/>
        <v>0</v>
      </c>
      <c r="AB770" s="211" t="str">
        <f t="shared" si="87"/>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85"/>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86"/>
        <v>0</v>
      </c>
      <c r="AB771" s="211" t="str">
        <f t="shared" si="87"/>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85"/>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86"/>
        <v>0</v>
      </c>
      <c r="AB772" s="211" t="str">
        <f t="shared" si="87"/>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85"/>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86"/>
        <v>0</v>
      </c>
      <c r="AB773" s="211" t="str">
        <f t="shared" si="87"/>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85"/>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86"/>
        <v>0</v>
      </c>
      <c r="AB774" s="211" t="str">
        <f t="shared" si="87"/>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85"/>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86"/>
        <v>0</v>
      </c>
      <c r="AB775" s="211" t="str">
        <f t="shared" si="87"/>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85"/>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86"/>
        <v>0</v>
      </c>
      <c r="AB776" s="211" t="str">
        <f t="shared" si="87"/>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85"/>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86"/>
        <v>0</v>
      </c>
      <c r="AB777" s="211" t="str">
        <f t="shared" si="87"/>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85"/>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86"/>
        <v>0</v>
      </c>
      <c r="AB778" s="211" t="str">
        <f t="shared" si="87"/>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85"/>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86"/>
        <v>0</v>
      </c>
      <c r="AB779" s="211" t="str">
        <f t="shared" si="87"/>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85"/>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86"/>
        <v>0</v>
      </c>
      <c r="AB780" s="211" t="str">
        <f t="shared" si="87"/>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85"/>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86"/>
        <v>0</v>
      </c>
      <c r="AB781" s="211" t="str">
        <f t="shared" si="87"/>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85"/>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86"/>
        <v>0</v>
      </c>
      <c r="AB782" s="211" t="str">
        <f t="shared" si="87"/>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85"/>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86"/>
        <v>0</v>
      </c>
      <c r="AB783" s="211" t="str">
        <f t="shared" si="87"/>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85"/>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86"/>
        <v>0</v>
      </c>
      <c r="AB784" s="211" t="str">
        <f t="shared" si="87"/>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85"/>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86"/>
        <v>0</v>
      </c>
      <c r="AB785" s="211" t="str">
        <f t="shared" si="87"/>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85"/>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86"/>
        <v>0</v>
      </c>
      <c r="AB786" s="211" t="str">
        <f t="shared" si="87"/>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85"/>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86"/>
        <v>0</v>
      </c>
      <c r="AB787" s="211" t="str">
        <f t="shared" si="87"/>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85"/>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86"/>
        <v>0</v>
      </c>
      <c r="AB788" s="211" t="str">
        <f t="shared" si="87"/>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85"/>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86"/>
        <v>0</v>
      </c>
      <c r="AB789" s="211" t="str">
        <f t="shared" si="87"/>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85"/>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86"/>
        <v>0</v>
      </c>
      <c r="AB790" s="211" t="str">
        <f t="shared" si="87"/>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85"/>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86"/>
        <v>0</v>
      </c>
      <c r="AB791" s="211" t="str">
        <f t="shared" si="87"/>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85"/>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86"/>
        <v>0</v>
      </c>
      <c r="AB792" s="211" t="str">
        <f t="shared" si="87"/>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85"/>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86"/>
        <v>0</v>
      </c>
      <c r="AB793" s="211" t="str">
        <f t="shared" si="87"/>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85"/>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86"/>
        <v>0</v>
      </c>
      <c r="AB794" s="211" t="str">
        <f t="shared" si="87"/>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85"/>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86"/>
        <v>0</v>
      </c>
      <c r="AB795" s="211" t="str">
        <f t="shared" si="87"/>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88">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89">IF(AND(C796="Smelter not listed",OR(LEN(D796)=0,LEN(E796)=0)),1,0)</f>
        <v>0</v>
      </c>
      <c r="AB796" s="211" t="str">
        <f t="shared" ref="AB796:AB826" si="90">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88"/>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89"/>
        <v>0</v>
      </c>
      <c r="AB797" s="211" t="str">
        <f t="shared" si="90"/>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88"/>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89"/>
        <v>0</v>
      </c>
      <c r="AB798" s="211" t="str">
        <f t="shared" si="90"/>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88"/>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89"/>
        <v>0</v>
      </c>
      <c r="AB799" s="211" t="str">
        <f t="shared" si="90"/>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88"/>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89"/>
        <v>0</v>
      </c>
      <c r="AB800" s="211" t="str">
        <f t="shared" si="90"/>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88"/>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89"/>
        <v>0</v>
      </c>
      <c r="AB801" s="211" t="str">
        <f t="shared" si="90"/>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88"/>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89"/>
        <v>0</v>
      </c>
      <c r="AB802" s="211" t="str">
        <f t="shared" si="90"/>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88"/>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89"/>
        <v>0</v>
      </c>
      <c r="AB803" s="211" t="str">
        <f t="shared" si="90"/>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88"/>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89"/>
        <v>0</v>
      </c>
      <c r="AB804" s="211" t="str">
        <f t="shared" si="90"/>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88"/>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89"/>
        <v>0</v>
      </c>
      <c r="AB805" s="211" t="str">
        <f t="shared" si="90"/>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88"/>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89"/>
        <v>0</v>
      </c>
      <c r="AB806" s="211" t="str">
        <f t="shared" si="90"/>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88"/>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89"/>
        <v>0</v>
      </c>
      <c r="AB807" s="211" t="str">
        <f t="shared" si="90"/>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88"/>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89"/>
        <v>0</v>
      </c>
      <c r="AB808" s="211" t="str">
        <f t="shared" si="90"/>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88"/>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89"/>
        <v>0</v>
      </c>
      <c r="AB809" s="211" t="str">
        <f t="shared" si="90"/>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88"/>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89"/>
        <v>0</v>
      </c>
      <c r="AB810" s="211" t="str">
        <f t="shared" si="90"/>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88"/>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89"/>
        <v>0</v>
      </c>
      <c r="AB811" s="211" t="str">
        <f t="shared" si="90"/>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88"/>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89"/>
        <v>0</v>
      </c>
      <c r="AB812" s="211" t="str">
        <f t="shared" si="90"/>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88"/>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89"/>
        <v>0</v>
      </c>
      <c r="AB813" s="211" t="str">
        <f t="shared" si="90"/>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88"/>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89"/>
        <v>0</v>
      </c>
      <c r="AB814" s="211" t="str">
        <f t="shared" si="90"/>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88"/>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89"/>
        <v>0</v>
      </c>
      <c r="AB815" s="211" t="str">
        <f t="shared" si="90"/>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88"/>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89"/>
        <v>0</v>
      </c>
      <c r="AB816" s="211" t="str">
        <f t="shared" si="90"/>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88"/>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89"/>
        <v>0</v>
      </c>
      <c r="AB817" s="211" t="str">
        <f t="shared" si="90"/>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88"/>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89"/>
        <v>0</v>
      </c>
      <c r="AB818" s="211" t="str">
        <f t="shared" si="90"/>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88"/>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89"/>
        <v>0</v>
      </c>
      <c r="AB819" s="211" t="str">
        <f t="shared" si="90"/>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88"/>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89"/>
        <v>0</v>
      </c>
      <c r="AB820" s="211" t="str">
        <f t="shared" si="90"/>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88"/>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89"/>
        <v>0</v>
      </c>
      <c r="AB821" s="211" t="str">
        <f t="shared" si="90"/>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88"/>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89"/>
        <v>0</v>
      </c>
      <c r="AB822" s="211" t="str">
        <f t="shared" si="90"/>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88"/>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89"/>
        <v>0</v>
      </c>
      <c r="AB823" s="211" t="str">
        <f t="shared" si="90"/>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88"/>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89"/>
        <v>0</v>
      </c>
      <c r="AB824" s="211" t="str">
        <f t="shared" si="90"/>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88"/>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89"/>
        <v>0</v>
      </c>
      <c r="AB825" s="211" t="str">
        <f t="shared" si="90"/>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88"/>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89"/>
        <v>0</v>
      </c>
      <c r="AB826" s="211" t="str">
        <f t="shared" si="90"/>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91">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92">IF(AND(C827="Smelter not listed",OR(LEN(D827)=0,LEN(E827)=0)),1,0)</f>
        <v>0</v>
      </c>
      <c r="AB827" s="211" t="str">
        <f t="shared" ref="AB827" si="93">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94">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95">IF(AND(C828="Smelter not listed",OR(LEN(D828)=0,LEN(E828)=0)),1,0)</f>
        <v>0</v>
      </c>
      <c r="AB828" s="211" t="str">
        <f t="shared" ref="AB828:AB859" si="96">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94"/>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95"/>
        <v>0</v>
      </c>
      <c r="AB829" s="211" t="str">
        <f t="shared" si="96"/>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94"/>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95"/>
        <v>0</v>
      </c>
      <c r="AB830" s="211" t="str">
        <f t="shared" si="96"/>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94"/>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95"/>
        <v>0</v>
      </c>
      <c r="AB831" s="211" t="str">
        <f t="shared" si="96"/>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94"/>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95"/>
        <v>0</v>
      </c>
      <c r="AB832" s="211" t="str">
        <f t="shared" si="96"/>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94"/>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95"/>
        <v>0</v>
      </c>
      <c r="AB833" s="211" t="str">
        <f t="shared" si="96"/>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94"/>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95"/>
        <v>0</v>
      </c>
      <c r="AB834" s="211" t="str">
        <f t="shared" si="96"/>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94"/>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95"/>
        <v>0</v>
      </c>
      <c r="AB835" s="211" t="str">
        <f t="shared" si="96"/>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94"/>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95"/>
        <v>0</v>
      </c>
      <c r="AB836" s="211" t="str">
        <f t="shared" si="96"/>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94"/>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95"/>
        <v>0</v>
      </c>
      <c r="AB837" s="211" t="str">
        <f t="shared" si="96"/>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94"/>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95"/>
        <v>0</v>
      </c>
      <c r="AB838" s="211" t="str">
        <f t="shared" si="96"/>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94"/>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95"/>
        <v>0</v>
      </c>
      <c r="AB839" s="211" t="str">
        <f t="shared" si="96"/>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94"/>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95"/>
        <v>0</v>
      </c>
      <c r="AB840" s="211" t="str">
        <f t="shared" si="96"/>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94"/>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95"/>
        <v>0</v>
      </c>
      <c r="AB841" s="211" t="str">
        <f t="shared" si="96"/>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94"/>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95"/>
        <v>0</v>
      </c>
      <c r="AB842" s="211" t="str">
        <f t="shared" si="96"/>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94"/>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95"/>
        <v>0</v>
      </c>
      <c r="AB843" s="211" t="str">
        <f t="shared" si="96"/>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94"/>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95"/>
        <v>0</v>
      </c>
      <c r="AB844" s="211" t="str">
        <f t="shared" si="96"/>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94"/>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95"/>
        <v>0</v>
      </c>
      <c r="AB845" s="211" t="str">
        <f t="shared" si="96"/>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94"/>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95"/>
        <v>0</v>
      </c>
      <c r="AB846" s="211" t="str">
        <f t="shared" si="96"/>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94"/>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95"/>
        <v>0</v>
      </c>
      <c r="AB847" s="211" t="str">
        <f t="shared" si="96"/>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94"/>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95"/>
        <v>0</v>
      </c>
      <c r="AB848" s="211" t="str">
        <f t="shared" si="96"/>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94"/>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95"/>
        <v>0</v>
      </c>
      <c r="AB849" s="211" t="str">
        <f t="shared" si="96"/>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94"/>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95"/>
        <v>0</v>
      </c>
      <c r="AB850" s="211" t="str">
        <f t="shared" si="96"/>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94"/>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95"/>
        <v>0</v>
      </c>
      <c r="AB851" s="211" t="str">
        <f t="shared" si="96"/>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94"/>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95"/>
        <v>0</v>
      </c>
      <c r="AB852" s="211" t="str">
        <f t="shared" si="96"/>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94"/>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95"/>
        <v>0</v>
      </c>
      <c r="AB853" s="211" t="str">
        <f t="shared" si="96"/>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94"/>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95"/>
        <v>0</v>
      </c>
      <c r="AB854" s="211" t="str">
        <f t="shared" si="96"/>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94"/>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95"/>
        <v>0</v>
      </c>
      <c r="AB855" s="211" t="str">
        <f t="shared" si="96"/>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94"/>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95"/>
        <v>0</v>
      </c>
      <c r="AB856" s="211" t="str">
        <f t="shared" si="96"/>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94"/>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95"/>
        <v>0</v>
      </c>
      <c r="AB857" s="211" t="str">
        <f t="shared" si="96"/>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94"/>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95"/>
        <v>0</v>
      </c>
      <c r="AB858" s="211" t="str">
        <f t="shared" si="96"/>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94"/>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95"/>
        <v>0</v>
      </c>
      <c r="AB859" s="211" t="str">
        <f t="shared" si="96"/>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97">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98">IF(AND(C860="Smelter not listed",OR(LEN(D860)=0,LEN(E860)=0)),1,0)</f>
        <v>0</v>
      </c>
      <c r="AB860" s="211" t="str">
        <f t="shared" ref="AB860:AB890" si="99">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97"/>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98"/>
        <v>0</v>
      </c>
      <c r="AB861" s="211" t="str">
        <f t="shared" si="99"/>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97"/>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98"/>
        <v>0</v>
      </c>
      <c r="AB862" s="211" t="str">
        <f t="shared" si="99"/>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97"/>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98"/>
        <v>0</v>
      </c>
      <c r="AB863" s="211" t="str">
        <f t="shared" si="99"/>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97"/>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98"/>
        <v>0</v>
      </c>
      <c r="AB864" s="211" t="str">
        <f t="shared" si="99"/>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97"/>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98"/>
        <v>0</v>
      </c>
      <c r="AB865" s="211" t="str">
        <f t="shared" si="99"/>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97"/>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98"/>
        <v>0</v>
      </c>
      <c r="AB866" s="211" t="str">
        <f t="shared" si="99"/>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97"/>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98"/>
        <v>0</v>
      </c>
      <c r="AB867" s="211" t="str">
        <f t="shared" si="99"/>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97"/>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98"/>
        <v>0</v>
      </c>
      <c r="AB868" s="211" t="str">
        <f t="shared" si="99"/>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97"/>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98"/>
        <v>0</v>
      </c>
      <c r="AB869" s="211" t="str">
        <f t="shared" si="99"/>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97"/>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98"/>
        <v>0</v>
      </c>
      <c r="AB870" s="211" t="str">
        <f t="shared" si="99"/>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97"/>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98"/>
        <v>0</v>
      </c>
      <c r="AB871" s="211" t="str">
        <f t="shared" si="99"/>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97"/>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98"/>
        <v>0</v>
      </c>
      <c r="AB872" s="211" t="str">
        <f t="shared" si="99"/>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97"/>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98"/>
        <v>0</v>
      </c>
      <c r="AB873" s="211" t="str">
        <f t="shared" si="99"/>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97"/>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98"/>
        <v>0</v>
      </c>
      <c r="AB874" s="211" t="str">
        <f t="shared" si="99"/>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97"/>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98"/>
        <v>0</v>
      </c>
      <c r="AB875" s="211" t="str">
        <f t="shared" si="99"/>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97"/>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98"/>
        <v>0</v>
      </c>
      <c r="AB876" s="211" t="str">
        <f t="shared" si="99"/>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97"/>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98"/>
        <v>0</v>
      </c>
      <c r="AB877" s="211" t="str">
        <f t="shared" si="99"/>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97"/>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98"/>
        <v>0</v>
      </c>
      <c r="AB878" s="211" t="str">
        <f t="shared" si="99"/>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97"/>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98"/>
        <v>0</v>
      </c>
      <c r="AB879" s="211" t="str">
        <f t="shared" si="99"/>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97"/>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98"/>
        <v>0</v>
      </c>
      <c r="AB880" s="211" t="str">
        <f t="shared" si="99"/>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97"/>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98"/>
        <v>0</v>
      </c>
      <c r="AB881" s="211" t="str">
        <f t="shared" si="99"/>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97"/>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98"/>
        <v>0</v>
      </c>
      <c r="AB882" s="211" t="str">
        <f t="shared" si="99"/>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97"/>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98"/>
        <v>0</v>
      </c>
      <c r="AB883" s="211" t="str">
        <f t="shared" si="99"/>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97"/>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98"/>
        <v>0</v>
      </c>
      <c r="AB884" s="211" t="str">
        <f t="shared" si="99"/>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97"/>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98"/>
        <v>0</v>
      </c>
      <c r="AB885" s="211" t="str">
        <f t="shared" si="99"/>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97"/>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98"/>
        <v>0</v>
      </c>
      <c r="AB886" s="211" t="str">
        <f t="shared" si="99"/>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97"/>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98"/>
        <v>0</v>
      </c>
      <c r="AB887" s="211" t="str">
        <f t="shared" si="99"/>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97"/>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98"/>
        <v>0</v>
      </c>
      <c r="AB888" s="211" t="str">
        <f t="shared" si="99"/>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97"/>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98"/>
        <v>0</v>
      </c>
      <c r="AB889" s="211" t="str">
        <f t="shared" si="99"/>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97"/>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98"/>
        <v>0</v>
      </c>
      <c r="AB890" s="211" t="str">
        <f t="shared" si="99"/>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00">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01">IF(AND(C891="Smelter not listed",OR(LEN(D891)=0,LEN(E891)=0)),1,0)</f>
        <v>0</v>
      </c>
      <c r="AB891" s="211" t="str">
        <f t="shared" ref="AB891" si="102">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03">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04">IF(AND(C892="Smelter not listed",OR(LEN(D892)=0,LEN(E892)=0)),1,0)</f>
        <v>0</v>
      </c>
      <c r="AB892" s="211" t="str">
        <f t="shared" ref="AB892:AB923" si="105">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03"/>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04"/>
        <v>0</v>
      </c>
      <c r="AB893" s="211" t="str">
        <f t="shared" si="105"/>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03"/>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04"/>
        <v>0</v>
      </c>
      <c r="AB894" s="211" t="str">
        <f t="shared" si="105"/>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03"/>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04"/>
        <v>0</v>
      </c>
      <c r="AB895" s="211" t="str">
        <f t="shared" si="105"/>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03"/>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04"/>
        <v>0</v>
      </c>
      <c r="AB896" s="211" t="str">
        <f t="shared" si="105"/>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03"/>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04"/>
        <v>0</v>
      </c>
      <c r="AB897" s="211" t="str">
        <f t="shared" si="105"/>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03"/>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04"/>
        <v>0</v>
      </c>
      <c r="AB898" s="211" t="str">
        <f t="shared" si="105"/>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03"/>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04"/>
        <v>0</v>
      </c>
      <c r="AB899" s="211" t="str">
        <f t="shared" si="105"/>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03"/>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04"/>
        <v>0</v>
      </c>
      <c r="AB900" s="211" t="str">
        <f t="shared" si="105"/>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03"/>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04"/>
        <v>0</v>
      </c>
      <c r="AB901" s="211" t="str">
        <f t="shared" si="105"/>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03"/>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04"/>
        <v>0</v>
      </c>
      <c r="AB902" s="211" t="str">
        <f t="shared" si="105"/>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03"/>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04"/>
        <v>0</v>
      </c>
      <c r="AB903" s="211" t="str">
        <f t="shared" si="105"/>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03"/>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04"/>
        <v>0</v>
      </c>
      <c r="AB904" s="211" t="str">
        <f t="shared" si="105"/>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03"/>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04"/>
        <v>0</v>
      </c>
      <c r="AB905" s="211" t="str">
        <f t="shared" si="105"/>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03"/>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04"/>
        <v>0</v>
      </c>
      <c r="AB906" s="211" t="str">
        <f t="shared" si="105"/>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03"/>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04"/>
        <v>0</v>
      </c>
      <c r="AB907" s="211" t="str">
        <f t="shared" si="105"/>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03"/>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04"/>
        <v>0</v>
      </c>
      <c r="AB908" s="211" t="str">
        <f t="shared" si="105"/>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03"/>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04"/>
        <v>0</v>
      </c>
      <c r="AB909" s="211" t="str">
        <f t="shared" si="105"/>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03"/>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04"/>
        <v>0</v>
      </c>
      <c r="AB910" s="211" t="str">
        <f t="shared" si="105"/>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03"/>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04"/>
        <v>0</v>
      </c>
      <c r="AB911" s="211" t="str">
        <f t="shared" si="105"/>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03"/>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04"/>
        <v>0</v>
      </c>
      <c r="AB912" s="211" t="str">
        <f t="shared" si="105"/>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03"/>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04"/>
        <v>0</v>
      </c>
      <c r="AB913" s="211" t="str">
        <f t="shared" si="105"/>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03"/>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04"/>
        <v>0</v>
      </c>
      <c r="AB914" s="211" t="str">
        <f t="shared" si="105"/>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03"/>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04"/>
        <v>0</v>
      </c>
      <c r="AB915" s="211" t="str">
        <f t="shared" si="105"/>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03"/>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04"/>
        <v>0</v>
      </c>
      <c r="AB916" s="211" t="str">
        <f t="shared" si="105"/>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03"/>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04"/>
        <v>0</v>
      </c>
      <c r="AB917" s="211" t="str">
        <f t="shared" si="105"/>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03"/>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04"/>
        <v>0</v>
      </c>
      <c r="AB918" s="211" t="str">
        <f t="shared" si="105"/>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03"/>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04"/>
        <v>0</v>
      </c>
      <c r="AB919" s="211" t="str">
        <f t="shared" si="105"/>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03"/>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04"/>
        <v>0</v>
      </c>
      <c r="AB920" s="211" t="str">
        <f t="shared" si="105"/>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03"/>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04"/>
        <v>0</v>
      </c>
      <c r="AB921" s="211" t="str">
        <f t="shared" si="105"/>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03"/>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04"/>
        <v>0</v>
      </c>
      <c r="AB922" s="211" t="str">
        <f t="shared" si="105"/>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03"/>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04"/>
        <v>0</v>
      </c>
      <c r="AB923" s="211" t="str">
        <f t="shared" si="105"/>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06">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07">IF(AND(C924="Smelter not listed",OR(LEN(D924)=0,LEN(E924)=0)),1,0)</f>
        <v>0</v>
      </c>
      <c r="AB924" s="211" t="str">
        <f t="shared" ref="AB924:AB954" si="108">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06"/>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07"/>
        <v>0</v>
      </c>
      <c r="AB925" s="211" t="str">
        <f t="shared" si="108"/>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06"/>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07"/>
        <v>0</v>
      </c>
      <c r="AB926" s="211" t="str">
        <f t="shared" si="108"/>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06"/>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07"/>
        <v>0</v>
      </c>
      <c r="AB927" s="211" t="str">
        <f t="shared" si="108"/>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06"/>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07"/>
        <v>0</v>
      </c>
      <c r="AB928" s="211" t="str">
        <f t="shared" si="108"/>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06"/>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07"/>
        <v>0</v>
      </c>
      <c r="AB929" s="211" t="str">
        <f t="shared" si="108"/>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06"/>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07"/>
        <v>0</v>
      </c>
      <c r="AB930" s="211" t="str">
        <f t="shared" si="108"/>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06"/>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07"/>
        <v>0</v>
      </c>
      <c r="AB931" s="211" t="str">
        <f t="shared" si="108"/>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06"/>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07"/>
        <v>0</v>
      </c>
      <c r="AB932" s="211" t="str">
        <f t="shared" si="108"/>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06"/>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07"/>
        <v>0</v>
      </c>
      <c r="AB933" s="211" t="str">
        <f t="shared" si="108"/>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06"/>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07"/>
        <v>0</v>
      </c>
      <c r="AB934" s="211" t="str">
        <f t="shared" si="108"/>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06"/>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07"/>
        <v>0</v>
      </c>
      <c r="AB935" s="211" t="str">
        <f t="shared" si="108"/>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06"/>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07"/>
        <v>0</v>
      </c>
      <c r="AB936" s="211" t="str">
        <f t="shared" si="108"/>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06"/>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07"/>
        <v>0</v>
      </c>
      <c r="AB937" s="211" t="str">
        <f t="shared" si="108"/>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06"/>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07"/>
        <v>0</v>
      </c>
      <c r="AB938" s="211" t="str">
        <f t="shared" si="108"/>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06"/>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07"/>
        <v>0</v>
      </c>
      <c r="AB939" s="211" t="str">
        <f t="shared" si="108"/>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06"/>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07"/>
        <v>0</v>
      </c>
      <c r="AB940" s="211" t="str">
        <f t="shared" si="108"/>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06"/>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07"/>
        <v>0</v>
      </c>
      <c r="AB941" s="211" t="str">
        <f t="shared" si="108"/>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06"/>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07"/>
        <v>0</v>
      </c>
      <c r="AB942" s="211" t="str">
        <f t="shared" si="108"/>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06"/>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07"/>
        <v>0</v>
      </c>
      <c r="AB943" s="211" t="str">
        <f t="shared" si="108"/>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06"/>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07"/>
        <v>0</v>
      </c>
      <c r="AB944" s="211" t="str">
        <f t="shared" si="108"/>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06"/>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07"/>
        <v>0</v>
      </c>
      <c r="AB945" s="211" t="str">
        <f t="shared" si="108"/>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06"/>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07"/>
        <v>0</v>
      </c>
      <c r="AB946" s="211" t="str">
        <f t="shared" si="108"/>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06"/>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07"/>
        <v>0</v>
      </c>
      <c r="AB947" s="211" t="str">
        <f t="shared" si="108"/>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06"/>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07"/>
        <v>0</v>
      </c>
      <c r="AB948" s="211" t="str">
        <f t="shared" si="108"/>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06"/>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07"/>
        <v>0</v>
      </c>
      <c r="AB949" s="211" t="str">
        <f t="shared" si="108"/>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06"/>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07"/>
        <v>0</v>
      </c>
      <c r="AB950" s="211" t="str">
        <f t="shared" si="108"/>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06"/>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07"/>
        <v>0</v>
      </c>
      <c r="AB951" s="211" t="str">
        <f t="shared" si="108"/>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06"/>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07"/>
        <v>0</v>
      </c>
      <c r="AB952" s="211" t="str">
        <f t="shared" si="108"/>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06"/>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07"/>
        <v>0</v>
      </c>
      <c r="AB953" s="211" t="str">
        <f t="shared" si="108"/>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06"/>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07"/>
        <v>0</v>
      </c>
      <c r="AB954" s="211" t="str">
        <f t="shared" si="108"/>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09">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10">IF(AND(C955="Smelter not listed",OR(LEN(D955)=0,LEN(E955)=0)),1,0)</f>
        <v>0</v>
      </c>
      <c r="AB955" s="211" t="str">
        <f t="shared" ref="AB955" si="111">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12">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13">IF(AND(C956="Smelter not listed",OR(LEN(D956)=0,LEN(E956)=0)),1,0)</f>
        <v>0</v>
      </c>
      <c r="AB956" s="211" t="str">
        <f t="shared" ref="AB956:AB987" si="114">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12"/>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13"/>
        <v>0</v>
      </c>
      <c r="AB957" s="211" t="str">
        <f t="shared" si="114"/>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12"/>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13"/>
        <v>0</v>
      </c>
      <c r="AB958" s="211" t="str">
        <f t="shared" si="114"/>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12"/>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13"/>
        <v>0</v>
      </c>
      <c r="AB959" s="211" t="str">
        <f t="shared" si="114"/>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12"/>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13"/>
        <v>0</v>
      </c>
      <c r="AB960" s="211" t="str">
        <f t="shared" si="114"/>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12"/>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13"/>
        <v>0</v>
      </c>
      <c r="AB961" s="211" t="str">
        <f t="shared" si="114"/>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12"/>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13"/>
        <v>0</v>
      </c>
      <c r="AB962" s="211" t="str">
        <f t="shared" si="114"/>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12"/>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13"/>
        <v>0</v>
      </c>
      <c r="AB963" s="211" t="str">
        <f t="shared" si="114"/>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12"/>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13"/>
        <v>0</v>
      </c>
      <c r="AB964" s="211" t="str">
        <f t="shared" si="114"/>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12"/>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13"/>
        <v>0</v>
      </c>
      <c r="AB965" s="211" t="str">
        <f t="shared" si="114"/>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12"/>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13"/>
        <v>0</v>
      </c>
      <c r="AB966" s="211" t="str">
        <f t="shared" si="114"/>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12"/>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13"/>
        <v>0</v>
      </c>
      <c r="AB967" s="211" t="str">
        <f t="shared" si="114"/>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12"/>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13"/>
        <v>0</v>
      </c>
      <c r="AB968" s="211" t="str">
        <f t="shared" si="114"/>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12"/>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13"/>
        <v>0</v>
      </c>
      <c r="AB969" s="211" t="str">
        <f t="shared" si="114"/>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12"/>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13"/>
        <v>0</v>
      </c>
      <c r="AB970" s="211" t="str">
        <f t="shared" si="114"/>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12"/>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13"/>
        <v>0</v>
      </c>
      <c r="AB971" s="211" t="str">
        <f t="shared" si="114"/>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12"/>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13"/>
        <v>0</v>
      </c>
      <c r="AB972" s="211" t="str">
        <f t="shared" si="114"/>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12"/>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13"/>
        <v>0</v>
      </c>
      <c r="AB973" s="211" t="str">
        <f t="shared" si="114"/>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12"/>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13"/>
        <v>0</v>
      </c>
      <c r="AB974" s="211" t="str">
        <f t="shared" si="114"/>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12"/>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13"/>
        <v>0</v>
      </c>
      <c r="AB975" s="211" t="str">
        <f t="shared" si="114"/>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12"/>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13"/>
        <v>0</v>
      </c>
      <c r="AB976" s="211" t="str">
        <f t="shared" si="114"/>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12"/>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13"/>
        <v>0</v>
      </c>
      <c r="AB977" s="211" t="str">
        <f t="shared" si="114"/>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12"/>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13"/>
        <v>0</v>
      </c>
      <c r="AB978" s="211" t="str">
        <f t="shared" si="114"/>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12"/>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13"/>
        <v>0</v>
      </c>
      <c r="AB979" s="211" t="str">
        <f t="shared" si="114"/>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12"/>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13"/>
        <v>0</v>
      </c>
      <c r="AB980" s="211" t="str">
        <f t="shared" si="114"/>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12"/>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13"/>
        <v>0</v>
      </c>
      <c r="AB981" s="211" t="str">
        <f t="shared" si="114"/>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12"/>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13"/>
        <v>0</v>
      </c>
      <c r="AB982" s="211" t="str">
        <f t="shared" si="114"/>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12"/>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13"/>
        <v>0</v>
      </c>
      <c r="AB983" s="211" t="str">
        <f t="shared" si="114"/>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12"/>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13"/>
        <v>0</v>
      </c>
      <c r="AB984" s="211" t="str">
        <f t="shared" si="114"/>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12"/>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13"/>
        <v>0</v>
      </c>
      <c r="AB985" s="211" t="str">
        <f t="shared" si="114"/>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12"/>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13"/>
        <v>0</v>
      </c>
      <c r="AB986" s="211" t="str">
        <f t="shared" si="114"/>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12"/>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13"/>
        <v>0</v>
      </c>
      <c r="AB987" s="211" t="str">
        <f t="shared" si="114"/>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15">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16">IF(AND(C988="Smelter not listed",OR(LEN(D988)=0,LEN(E988)=0)),1,0)</f>
        <v>0</v>
      </c>
      <c r="AB988" s="211" t="str">
        <f t="shared" ref="AB988:AB1018" si="117">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15"/>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16"/>
        <v>0</v>
      </c>
      <c r="AB989" s="211" t="str">
        <f t="shared" si="117"/>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15"/>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16"/>
        <v>0</v>
      </c>
      <c r="AB990" s="211" t="str">
        <f t="shared" si="117"/>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15"/>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16"/>
        <v>0</v>
      </c>
      <c r="AB991" s="211" t="str">
        <f t="shared" si="117"/>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15"/>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16"/>
        <v>0</v>
      </c>
      <c r="AB992" s="211" t="str">
        <f t="shared" si="117"/>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15"/>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16"/>
        <v>0</v>
      </c>
      <c r="AB993" s="211" t="str">
        <f t="shared" si="117"/>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15"/>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16"/>
        <v>0</v>
      </c>
      <c r="AB994" s="211" t="str">
        <f t="shared" si="117"/>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15"/>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16"/>
        <v>0</v>
      </c>
      <c r="AB995" s="211" t="str">
        <f t="shared" si="117"/>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15"/>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16"/>
        <v>0</v>
      </c>
      <c r="AB996" s="211" t="str">
        <f t="shared" si="117"/>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15"/>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16"/>
        <v>0</v>
      </c>
      <c r="AB997" s="211" t="str">
        <f t="shared" si="117"/>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15"/>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16"/>
        <v>0</v>
      </c>
      <c r="AB998" s="211" t="str">
        <f t="shared" si="117"/>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15"/>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16"/>
        <v>0</v>
      </c>
      <c r="AB999" s="211" t="str">
        <f t="shared" si="117"/>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15"/>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16"/>
        <v>0</v>
      </c>
      <c r="AB1000" s="211" t="str">
        <f t="shared" si="117"/>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15"/>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16"/>
        <v>0</v>
      </c>
      <c r="AB1001" s="211" t="str">
        <f t="shared" si="117"/>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15"/>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16"/>
        <v>0</v>
      </c>
      <c r="AB1002" s="211" t="str">
        <f t="shared" si="117"/>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15"/>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16"/>
        <v>0</v>
      </c>
      <c r="AB1003" s="211" t="str">
        <f t="shared" si="117"/>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15"/>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16"/>
        <v>0</v>
      </c>
      <c r="AB1004" s="211" t="str">
        <f t="shared" si="117"/>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15"/>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16"/>
        <v>0</v>
      </c>
      <c r="AB1005" s="211" t="str">
        <f t="shared" si="117"/>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15"/>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16"/>
        <v>0</v>
      </c>
      <c r="AB1006" s="211" t="str">
        <f t="shared" si="117"/>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15"/>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16"/>
        <v>0</v>
      </c>
      <c r="AB1007" s="211" t="str">
        <f t="shared" si="117"/>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15"/>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16"/>
        <v>0</v>
      </c>
      <c r="AB1008" s="211" t="str">
        <f t="shared" si="117"/>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15"/>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16"/>
        <v>0</v>
      </c>
      <c r="AB1009" s="211" t="str">
        <f t="shared" si="117"/>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15"/>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16"/>
        <v>0</v>
      </c>
      <c r="AB1010" s="211" t="str">
        <f t="shared" si="117"/>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15"/>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16"/>
        <v>0</v>
      </c>
      <c r="AB1011" s="211" t="str">
        <f t="shared" si="117"/>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15"/>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16"/>
        <v>0</v>
      </c>
      <c r="AB1012" s="211" t="str">
        <f t="shared" si="117"/>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15"/>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16"/>
        <v>0</v>
      </c>
      <c r="AB1013" s="211" t="str">
        <f t="shared" si="117"/>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15"/>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16"/>
        <v>0</v>
      </c>
      <c r="AB1014" s="211" t="str">
        <f t="shared" si="117"/>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15"/>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16"/>
        <v>0</v>
      </c>
      <c r="AB1015" s="211" t="str">
        <f t="shared" si="117"/>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15"/>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16"/>
        <v>0</v>
      </c>
      <c r="AB1016" s="211" t="str">
        <f t="shared" si="117"/>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15"/>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16"/>
        <v>0</v>
      </c>
      <c r="AB1017" s="211" t="str">
        <f t="shared" si="117"/>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15"/>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16"/>
        <v>0</v>
      </c>
      <c r="AB1018" s="211" t="str">
        <f t="shared" si="117"/>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18">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19">IF(AND(C1019="Smelter not listed",OR(LEN(D1019)=0,LEN(E1019)=0)),1,0)</f>
        <v>0</v>
      </c>
      <c r="AB1019" s="211" t="str">
        <f t="shared" ref="AB1019" si="120">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21">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22">IF(AND(C1020="Smelter not listed",OR(LEN(D1020)=0,LEN(E1020)=0)),1,0)</f>
        <v>0</v>
      </c>
      <c r="AB1020" s="211" t="str">
        <f t="shared" ref="AB1020:AB1051" si="123">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21"/>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22"/>
        <v>0</v>
      </c>
      <c r="AB1021" s="211" t="str">
        <f t="shared" si="123"/>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21"/>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22"/>
        <v>0</v>
      </c>
      <c r="AB1022" s="211" t="str">
        <f t="shared" si="123"/>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21"/>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22"/>
        <v>0</v>
      </c>
      <c r="AB1023" s="211" t="str">
        <f t="shared" si="123"/>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21"/>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22"/>
        <v>0</v>
      </c>
      <c r="AB1024" s="211" t="str">
        <f t="shared" si="123"/>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21"/>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22"/>
        <v>0</v>
      </c>
      <c r="AB1025" s="211" t="str">
        <f t="shared" si="123"/>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21"/>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22"/>
        <v>0</v>
      </c>
      <c r="AB1026" s="211" t="str">
        <f t="shared" si="123"/>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21"/>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22"/>
        <v>0</v>
      </c>
      <c r="AB1027" s="211" t="str">
        <f t="shared" si="123"/>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21"/>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22"/>
        <v>0</v>
      </c>
      <c r="AB1028" s="211" t="str">
        <f t="shared" si="123"/>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21"/>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22"/>
        <v>0</v>
      </c>
      <c r="AB1029" s="211" t="str">
        <f t="shared" si="123"/>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21"/>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22"/>
        <v>0</v>
      </c>
      <c r="AB1030" s="211" t="str">
        <f t="shared" si="123"/>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21"/>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22"/>
        <v>0</v>
      </c>
      <c r="AB1031" s="211" t="str">
        <f t="shared" si="123"/>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21"/>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22"/>
        <v>0</v>
      </c>
      <c r="AB1032" s="211" t="str">
        <f t="shared" si="123"/>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21"/>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22"/>
        <v>0</v>
      </c>
      <c r="AB1033" s="211" t="str">
        <f t="shared" si="123"/>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21"/>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22"/>
        <v>0</v>
      </c>
      <c r="AB1034" s="211" t="str">
        <f t="shared" si="123"/>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21"/>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22"/>
        <v>0</v>
      </c>
      <c r="AB1035" s="211" t="str">
        <f t="shared" si="123"/>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21"/>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22"/>
        <v>0</v>
      </c>
      <c r="AB1036" s="211" t="str">
        <f t="shared" si="123"/>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21"/>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22"/>
        <v>0</v>
      </c>
      <c r="AB1037" s="211" t="str">
        <f t="shared" si="123"/>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21"/>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22"/>
        <v>0</v>
      </c>
      <c r="AB1038" s="211" t="str">
        <f t="shared" si="123"/>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21"/>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22"/>
        <v>0</v>
      </c>
      <c r="AB1039" s="211" t="str">
        <f t="shared" si="123"/>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21"/>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22"/>
        <v>0</v>
      </c>
      <c r="AB1040" s="211" t="str">
        <f t="shared" si="123"/>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21"/>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22"/>
        <v>0</v>
      </c>
      <c r="AB1041" s="211" t="str">
        <f t="shared" si="123"/>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21"/>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22"/>
        <v>0</v>
      </c>
      <c r="AB1042" s="211" t="str">
        <f t="shared" si="123"/>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21"/>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22"/>
        <v>0</v>
      </c>
      <c r="AB1043" s="211" t="str">
        <f t="shared" si="123"/>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21"/>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22"/>
        <v>0</v>
      </c>
      <c r="AB1044" s="211" t="str">
        <f t="shared" si="123"/>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21"/>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22"/>
        <v>0</v>
      </c>
      <c r="AB1045" s="211" t="str">
        <f t="shared" si="123"/>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21"/>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22"/>
        <v>0</v>
      </c>
      <c r="AB1046" s="211" t="str">
        <f t="shared" si="123"/>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21"/>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22"/>
        <v>0</v>
      </c>
      <c r="AB1047" s="211" t="str">
        <f t="shared" si="123"/>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21"/>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22"/>
        <v>0</v>
      </c>
      <c r="AB1048" s="211" t="str">
        <f t="shared" si="123"/>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21"/>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22"/>
        <v>0</v>
      </c>
      <c r="AB1049" s="211" t="str">
        <f t="shared" si="123"/>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21"/>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22"/>
        <v>0</v>
      </c>
      <c r="AB1050" s="211" t="str">
        <f t="shared" si="123"/>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21"/>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22"/>
        <v>0</v>
      </c>
      <c r="AB1051" s="211" t="str">
        <f t="shared" si="123"/>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24">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25">IF(AND(C1052="Smelter not listed",OR(LEN(D1052)=0,LEN(E1052)=0)),1,0)</f>
        <v>0</v>
      </c>
      <c r="AB1052" s="211" t="str">
        <f t="shared" ref="AB1052:AB1082" si="126">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24"/>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25"/>
        <v>0</v>
      </c>
      <c r="AB1053" s="211" t="str">
        <f t="shared" si="126"/>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24"/>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25"/>
        <v>0</v>
      </c>
      <c r="AB1054" s="211" t="str">
        <f t="shared" si="126"/>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24"/>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25"/>
        <v>0</v>
      </c>
      <c r="AB1055" s="211" t="str">
        <f t="shared" si="126"/>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24"/>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25"/>
        <v>0</v>
      </c>
      <c r="AB1056" s="211" t="str">
        <f t="shared" si="126"/>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24"/>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25"/>
        <v>0</v>
      </c>
      <c r="AB1057" s="211" t="str">
        <f t="shared" si="126"/>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24"/>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25"/>
        <v>0</v>
      </c>
      <c r="AB1058" s="211" t="str">
        <f t="shared" si="126"/>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24"/>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25"/>
        <v>0</v>
      </c>
      <c r="AB1059" s="211" t="str">
        <f t="shared" si="126"/>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24"/>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25"/>
        <v>0</v>
      </c>
      <c r="AB1060" s="211" t="str">
        <f t="shared" si="126"/>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24"/>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25"/>
        <v>0</v>
      </c>
      <c r="AB1061" s="211" t="str">
        <f t="shared" si="126"/>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24"/>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25"/>
        <v>0</v>
      </c>
      <c r="AB1062" s="211" t="str">
        <f t="shared" si="126"/>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24"/>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25"/>
        <v>0</v>
      </c>
      <c r="AB1063" s="211" t="str">
        <f t="shared" si="126"/>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24"/>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25"/>
        <v>0</v>
      </c>
      <c r="AB1064" s="211" t="str">
        <f t="shared" si="126"/>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24"/>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25"/>
        <v>0</v>
      </c>
      <c r="AB1065" s="211" t="str">
        <f t="shared" si="126"/>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24"/>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25"/>
        <v>0</v>
      </c>
      <c r="AB1066" s="211" t="str">
        <f t="shared" si="126"/>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24"/>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25"/>
        <v>0</v>
      </c>
      <c r="AB1067" s="211" t="str">
        <f t="shared" si="126"/>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24"/>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25"/>
        <v>0</v>
      </c>
      <c r="AB1068" s="211" t="str">
        <f t="shared" si="126"/>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24"/>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25"/>
        <v>0</v>
      </c>
      <c r="AB1069" s="211" t="str">
        <f t="shared" si="126"/>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24"/>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25"/>
        <v>0</v>
      </c>
      <c r="AB1070" s="211" t="str">
        <f t="shared" si="126"/>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24"/>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25"/>
        <v>0</v>
      </c>
      <c r="AB1071" s="211" t="str">
        <f t="shared" si="126"/>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24"/>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25"/>
        <v>0</v>
      </c>
      <c r="AB1072" s="211" t="str">
        <f t="shared" si="126"/>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24"/>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25"/>
        <v>0</v>
      </c>
      <c r="AB1073" s="211" t="str">
        <f t="shared" si="126"/>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24"/>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25"/>
        <v>0</v>
      </c>
      <c r="AB1074" s="211" t="str">
        <f t="shared" si="126"/>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24"/>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25"/>
        <v>0</v>
      </c>
      <c r="AB1075" s="211" t="str">
        <f t="shared" si="126"/>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24"/>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25"/>
        <v>0</v>
      </c>
      <c r="AB1076" s="211" t="str">
        <f t="shared" si="126"/>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24"/>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25"/>
        <v>0</v>
      </c>
      <c r="AB1077" s="211" t="str">
        <f t="shared" si="126"/>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24"/>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25"/>
        <v>0</v>
      </c>
      <c r="AB1078" s="211" t="str">
        <f t="shared" si="126"/>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24"/>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25"/>
        <v>0</v>
      </c>
      <c r="AB1079" s="211" t="str">
        <f t="shared" si="126"/>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24"/>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25"/>
        <v>0</v>
      </c>
      <c r="AB1080" s="211" t="str">
        <f t="shared" si="126"/>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24"/>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25"/>
        <v>0</v>
      </c>
      <c r="AB1081" s="211" t="str">
        <f t="shared" si="126"/>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24"/>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25"/>
        <v>0</v>
      </c>
      <c r="AB1082" s="211" t="str">
        <f t="shared" si="126"/>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27">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28">IF(AND(C1083="Smelter not listed",OR(LEN(D1083)=0,LEN(E1083)=0)),1,0)</f>
        <v>0</v>
      </c>
      <c r="AB1083" s="211" t="str">
        <f t="shared" ref="AB1083" si="129">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30">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31">IF(AND(C1084="Smelter not listed",OR(LEN(D1084)=0,LEN(E1084)=0)),1,0)</f>
        <v>0</v>
      </c>
      <c r="AB1084" s="211" t="str">
        <f t="shared" ref="AB1084:AB1115" si="132">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30"/>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31"/>
        <v>0</v>
      </c>
      <c r="AB1085" s="211" t="str">
        <f t="shared" si="132"/>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30"/>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31"/>
        <v>0</v>
      </c>
      <c r="AB1086" s="211" t="str">
        <f t="shared" si="132"/>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30"/>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31"/>
        <v>0</v>
      </c>
      <c r="AB1087" s="211" t="str">
        <f t="shared" si="132"/>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30"/>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31"/>
        <v>0</v>
      </c>
      <c r="AB1088" s="211" t="str">
        <f t="shared" si="132"/>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30"/>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31"/>
        <v>0</v>
      </c>
      <c r="AB1089" s="211" t="str">
        <f t="shared" si="132"/>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30"/>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31"/>
        <v>0</v>
      </c>
      <c r="AB1090" s="211" t="str">
        <f t="shared" si="132"/>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30"/>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31"/>
        <v>0</v>
      </c>
      <c r="AB1091" s="211" t="str">
        <f t="shared" si="132"/>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30"/>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31"/>
        <v>0</v>
      </c>
      <c r="AB1092" s="211" t="str">
        <f t="shared" si="132"/>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30"/>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31"/>
        <v>0</v>
      </c>
      <c r="AB1093" s="211" t="str">
        <f t="shared" si="132"/>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30"/>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31"/>
        <v>0</v>
      </c>
      <c r="AB1094" s="211" t="str">
        <f t="shared" si="132"/>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30"/>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31"/>
        <v>0</v>
      </c>
      <c r="AB1095" s="211" t="str">
        <f t="shared" si="132"/>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30"/>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31"/>
        <v>0</v>
      </c>
      <c r="AB1096" s="211" t="str">
        <f t="shared" si="132"/>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30"/>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31"/>
        <v>0</v>
      </c>
      <c r="AB1097" s="211" t="str">
        <f t="shared" si="132"/>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30"/>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31"/>
        <v>0</v>
      </c>
      <c r="AB1098" s="211" t="str">
        <f t="shared" si="132"/>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30"/>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31"/>
        <v>0</v>
      </c>
      <c r="AB1099" s="211" t="str">
        <f t="shared" si="132"/>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30"/>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31"/>
        <v>0</v>
      </c>
      <c r="AB1100" s="211" t="str">
        <f t="shared" si="132"/>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30"/>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31"/>
        <v>0</v>
      </c>
      <c r="AB1101" s="211" t="str">
        <f t="shared" si="132"/>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30"/>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31"/>
        <v>0</v>
      </c>
      <c r="AB1102" s="211" t="str">
        <f t="shared" si="132"/>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30"/>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31"/>
        <v>0</v>
      </c>
      <c r="AB1103" s="211" t="str">
        <f t="shared" si="132"/>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30"/>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31"/>
        <v>0</v>
      </c>
      <c r="AB1104" s="211" t="str">
        <f t="shared" si="132"/>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30"/>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31"/>
        <v>0</v>
      </c>
      <c r="AB1105" s="211" t="str">
        <f t="shared" si="132"/>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30"/>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31"/>
        <v>0</v>
      </c>
      <c r="AB1106" s="211" t="str">
        <f t="shared" si="132"/>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30"/>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31"/>
        <v>0</v>
      </c>
      <c r="AB1107" s="211" t="str">
        <f t="shared" si="132"/>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30"/>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31"/>
        <v>0</v>
      </c>
      <c r="AB1108" s="211" t="str">
        <f t="shared" si="132"/>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30"/>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31"/>
        <v>0</v>
      </c>
      <c r="AB1109" s="211" t="str">
        <f t="shared" si="132"/>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30"/>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31"/>
        <v>0</v>
      </c>
      <c r="AB1110" s="211" t="str">
        <f t="shared" si="132"/>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30"/>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31"/>
        <v>0</v>
      </c>
      <c r="AB1111" s="211" t="str">
        <f t="shared" si="132"/>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30"/>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31"/>
        <v>0</v>
      </c>
      <c r="AB1112" s="211" t="str">
        <f t="shared" si="132"/>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30"/>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31"/>
        <v>0</v>
      </c>
      <c r="AB1113" s="211" t="str">
        <f t="shared" si="132"/>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30"/>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31"/>
        <v>0</v>
      </c>
      <c r="AB1114" s="211" t="str">
        <f t="shared" si="132"/>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30"/>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31"/>
        <v>0</v>
      </c>
      <c r="AB1115" s="211" t="str">
        <f t="shared" si="132"/>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33">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34">IF(AND(C1116="Smelter not listed",OR(LEN(D1116)=0,LEN(E1116)=0)),1,0)</f>
        <v>0</v>
      </c>
      <c r="AB1116" s="211" t="str">
        <f t="shared" ref="AB1116:AB1146" si="135">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33"/>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34"/>
        <v>0</v>
      </c>
      <c r="AB1117" s="211" t="str">
        <f t="shared" si="135"/>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33"/>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34"/>
        <v>0</v>
      </c>
      <c r="AB1118" s="211" t="str">
        <f t="shared" si="135"/>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33"/>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34"/>
        <v>0</v>
      </c>
      <c r="AB1119" s="211" t="str">
        <f t="shared" si="135"/>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33"/>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34"/>
        <v>0</v>
      </c>
      <c r="AB1120" s="211" t="str">
        <f t="shared" si="135"/>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33"/>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34"/>
        <v>0</v>
      </c>
      <c r="AB1121" s="211" t="str">
        <f t="shared" si="135"/>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33"/>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34"/>
        <v>0</v>
      </c>
      <c r="AB1122" s="211" t="str">
        <f t="shared" si="135"/>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33"/>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34"/>
        <v>0</v>
      </c>
      <c r="AB1123" s="211" t="str">
        <f t="shared" si="135"/>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33"/>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34"/>
        <v>0</v>
      </c>
      <c r="AB1124" s="211" t="str">
        <f t="shared" si="135"/>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33"/>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34"/>
        <v>0</v>
      </c>
      <c r="AB1125" s="211" t="str">
        <f t="shared" si="135"/>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33"/>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34"/>
        <v>0</v>
      </c>
      <c r="AB1126" s="211" t="str">
        <f t="shared" si="135"/>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33"/>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34"/>
        <v>0</v>
      </c>
      <c r="AB1127" s="211" t="str">
        <f t="shared" si="135"/>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33"/>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34"/>
        <v>0</v>
      </c>
      <c r="AB1128" s="211" t="str">
        <f t="shared" si="135"/>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33"/>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34"/>
        <v>0</v>
      </c>
      <c r="AB1129" s="211" t="str">
        <f t="shared" si="135"/>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33"/>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34"/>
        <v>0</v>
      </c>
      <c r="AB1130" s="211" t="str">
        <f t="shared" si="135"/>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33"/>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34"/>
        <v>0</v>
      </c>
      <c r="AB1131" s="211" t="str">
        <f t="shared" si="135"/>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33"/>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34"/>
        <v>0</v>
      </c>
      <c r="AB1132" s="211" t="str">
        <f t="shared" si="135"/>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33"/>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34"/>
        <v>0</v>
      </c>
      <c r="AB1133" s="211" t="str">
        <f t="shared" si="135"/>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33"/>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34"/>
        <v>0</v>
      </c>
      <c r="AB1134" s="211" t="str">
        <f t="shared" si="135"/>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33"/>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34"/>
        <v>0</v>
      </c>
      <c r="AB1135" s="211" t="str">
        <f t="shared" si="135"/>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33"/>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34"/>
        <v>0</v>
      </c>
      <c r="AB1136" s="211" t="str">
        <f t="shared" si="135"/>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33"/>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34"/>
        <v>0</v>
      </c>
      <c r="AB1137" s="211" t="str">
        <f t="shared" si="135"/>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33"/>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34"/>
        <v>0</v>
      </c>
      <c r="AB1138" s="211" t="str">
        <f t="shared" si="135"/>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33"/>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34"/>
        <v>0</v>
      </c>
      <c r="AB1139" s="211" t="str">
        <f t="shared" si="135"/>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33"/>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34"/>
        <v>0</v>
      </c>
      <c r="AB1140" s="211" t="str">
        <f t="shared" si="135"/>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33"/>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34"/>
        <v>0</v>
      </c>
      <c r="AB1141" s="211" t="str">
        <f t="shared" si="135"/>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33"/>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34"/>
        <v>0</v>
      </c>
      <c r="AB1142" s="211" t="str">
        <f t="shared" si="135"/>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33"/>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34"/>
        <v>0</v>
      </c>
      <c r="AB1143" s="211" t="str">
        <f t="shared" si="135"/>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33"/>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34"/>
        <v>0</v>
      </c>
      <c r="AB1144" s="211" t="str">
        <f t="shared" si="135"/>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33"/>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34"/>
        <v>0</v>
      </c>
      <c r="AB1145" s="211" t="str">
        <f t="shared" si="135"/>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33"/>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34"/>
        <v>0</v>
      </c>
      <c r="AB1146" s="211" t="str">
        <f t="shared" si="135"/>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36">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37">IF(AND(C1147="Smelter not listed",OR(LEN(D1147)=0,LEN(E1147)=0)),1,0)</f>
        <v>0</v>
      </c>
      <c r="AB1147" s="211" t="str">
        <f t="shared" ref="AB1147" si="138">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39">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40">IF(AND(C1148="Smelter not listed",OR(LEN(D1148)=0,LEN(E1148)=0)),1,0)</f>
        <v>0</v>
      </c>
      <c r="AB1148" s="211" t="str">
        <f t="shared" ref="AB1148:AB1179" si="141">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39"/>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40"/>
        <v>0</v>
      </c>
      <c r="AB1149" s="211" t="str">
        <f t="shared" si="141"/>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39"/>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40"/>
        <v>0</v>
      </c>
      <c r="AB1150" s="211" t="str">
        <f t="shared" si="141"/>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39"/>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40"/>
        <v>0</v>
      </c>
      <c r="AB1151" s="211" t="str">
        <f t="shared" si="141"/>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39"/>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40"/>
        <v>0</v>
      </c>
      <c r="AB1152" s="211" t="str">
        <f t="shared" si="141"/>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39"/>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40"/>
        <v>0</v>
      </c>
      <c r="AB1153" s="211" t="str">
        <f t="shared" si="141"/>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39"/>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40"/>
        <v>0</v>
      </c>
      <c r="AB1154" s="211" t="str">
        <f t="shared" si="141"/>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39"/>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40"/>
        <v>0</v>
      </c>
      <c r="AB1155" s="211" t="str">
        <f t="shared" si="141"/>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39"/>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40"/>
        <v>0</v>
      </c>
      <c r="AB1156" s="211" t="str">
        <f t="shared" si="141"/>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39"/>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40"/>
        <v>0</v>
      </c>
      <c r="AB1157" s="211" t="str">
        <f t="shared" si="141"/>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39"/>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40"/>
        <v>0</v>
      </c>
      <c r="AB1158" s="211" t="str">
        <f t="shared" si="141"/>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39"/>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40"/>
        <v>0</v>
      </c>
      <c r="AB1159" s="211" t="str">
        <f t="shared" si="141"/>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39"/>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40"/>
        <v>0</v>
      </c>
      <c r="AB1160" s="211" t="str">
        <f t="shared" si="141"/>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39"/>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40"/>
        <v>0</v>
      </c>
      <c r="AB1161" s="211" t="str">
        <f t="shared" si="141"/>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39"/>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40"/>
        <v>0</v>
      </c>
      <c r="AB1162" s="211" t="str">
        <f t="shared" si="141"/>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39"/>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40"/>
        <v>0</v>
      </c>
      <c r="AB1163" s="211" t="str">
        <f t="shared" si="141"/>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39"/>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40"/>
        <v>0</v>
      </c>
      <c r="AB1164" s="211" t="str">
        <f t="shared" si="141"/>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39"/>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40"/>
        <v>0</v>
      </c>
      <c r="AB1165" s="211" t="str">
        <f t="shared" si="141"/>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39"/>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40"/>
        <v>0</v>
      </c>
      <c r="AB1166" s="211" t="str">
        <f t="shared" si="141"/>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39"/>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40"/>
        <v>0</v>
      </c>
      <c r="AB1167" s="211" t="str">
        <f t="shared" si="141"/>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39"/>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40"/>
        <v>0</v>
      </c>
      <c r="AB1168" s="211" t="str">
        <f t="shared" si="141"/>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39"/>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40"/>
        <v>0</v>
      </c>
      <c r="AB1169" s="211" t="str">
        <f t="shared" si="141"/>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39"/>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40"/>
        <v>0</v>
      </c>
      <c r="AB1170" s="211" t="str">
        <f t="shared" si="141"/>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39"/>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40"/>
        <v>0</v>
      </c>
      <c r="AB1171" s="211" t="str">
        <f t="shared" si="141"/>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39"/>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40"/>
        <v>0</v>
      </c>
      <c r="AB1172" s="211" t="str">
        <f t="shared" si="141"/>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39"/>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40"/>
        <v>0</v>
      </c>
      <c r="AB1173" s="211" t="str">
        <f t="shared" si="141"/>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39"/>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40"/>
        <v>0</v>
      </c>
      <c r="AB1174" s="211" t="str">
        <f t="shared" si="141"/>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39"/>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40"/>
        <v>0</v>
      </c>
      <c r="AB1175" s="211" t="str">
        <f t="shared" si="141"/>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39"/>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40"/>
        <v>0</v>
      </c>
      <c r="AB1176" s="211" t="str">
        <f t="shared" si="141"/>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39"/>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40"/>
        <v>0</v>
      </c>
      <c r="AB1177" s="211" t="str">
        <f t="shared" si="141"/>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39"/>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40"/>
        <v>0</v>
      </c>
      <c r="AB1178" s="211" t="str">
        <f t="shared" si="141"/>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39"/>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40"/>
        <v>0</v>
      </c>
      <c r="AB1179" s="211" t="str">
        <f t="shared" si="141"/>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42">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43">IF(AND(C1180="Smelter not listed",OR(LEN(D1180)=0,LEN(E1180)=0)),1,0)</f>
        <v>0</v>
      </c>
      <c r="AB1180" s="211" t="str">
        <f t="shared" ref="AB1180:AB1210" si="144">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42"/>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43"/>
        <v>0</v>
      </c>
      <c r="AB1181" s="211" t="str">
        <f t="shared" si="144"/>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42"/>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43"/>
        <v>0</v>
      </c>
      <c r="AB1182" s="211" t="str">
        <f t="shared" si="144"/>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42"/>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43"/>
        <v>0</v>
      </c>
      <c r="AB1183" s="211" t="str">
        <f t="shared" si="144"/>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42"/>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43"/>
        <v>0</v>
      </c>
      <c r="AB1184" s="211" t="str">
        <f t="shared" si="144"/>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42"/>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43"/>
        <v>0</v>
      </c>
      <c r="AB1185" s="211" t="str">
        <f t="shared" si="144"/>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42"/>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43"/>
        <v>0</v>
      </c>
      <c r="AB1186" s="211" t="str">
        <f t="shared" si="144"/>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42"/>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43"/>
        <v>0</v>
      </c>
      <c r="AB1187" s="211" t="str">
        <f t="shared" si="144"/>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42"/>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43"/>
        <v>0</v>
      </c>
      <c r="AB1188" s="211" t="str">
        <f t="shared" si="144"/>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42"/>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43"/>
        <v>0</v>
      </c>
      <c r="AB1189" s="211" t="str">
        <f t="shared" si="144"/>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42"/>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43"/>
        <v>0</v>
      </c>
      <c r="AB1190" s="211" t="str">
        <f t="shared" si="144"/>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42"/>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43"/>
        <v>0</v>
      </c>
      <c r="AB1191" s="211" t="str">
        <f t="shared" si="144"/>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42"/>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43"/>
        <v>0</v>
      </c>
      <c r="AB1192" s="211" t="str">
        <f t="shared" si="144"/>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42"/>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43"/>
        <v>0</v>
      </c>
      <c r="AB1193" s="211" t="str">
        <f t="shared" si="144"/>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42"/>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43"/>
        <v>0</v>
      </c>
      <c r="AB1194" s="211" t="str">
        <f t="shared" si="144"/>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42"/>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43"/>
        <v>0</v>
      </c>
      <c r="AB1195" s="211" t="str">
        <f t="shared" si="144"/>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42"/>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43"/>
        <v>0</v>
      </c>
      <c r="AB1196" s="211" t="str">
        <f t="shared" si="144"/>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42"/>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43"/>
        <v>0</v>
      </c>
      <c r="AB1197" s="211" t="str">
        <f t="shared" si="144"/>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42"/>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43"/>
        <v>0</v>
      </c>
      <c r="AB1198" s="211" t="str">
        <f t="shared" si="144"/>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42"/>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43"/>
        <v>0</v>
      </c>
      <c r="AB1199" s="211" t="str">
        <f t="shared" si="144"/>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42"/>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43"/>
        <v>0</v>
      </c>
      <c r="AB1200" s="211" t="str">
        <f t="shared" si="144"/>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42"/>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43"/>
        <v>0</v>
      </c>
      <c r="AB1201" s="211" t="str">
        <f t="shared" si="144"/>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42"/>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43"/>
        <v>0</v>
      </c>
      <c r="AB1202" s="211" t="str">
        <f t="shared" si="144"/>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42"/>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43"/>
        <v>0</v>
      </c>
      <c r="AB1203" s="211" t="str">
        <f t="shared" si="144"/>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42"/>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43"/>
        <v>0</v>
      </c>
      <c r="AB1204" s="211" t="str">
        <f t="shared" si="144"/>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42"/>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43"/>
        <v>0</v>
      </c>
      <c r="AB1205" s="211" t="str">
        <f t="shared" si="144"/>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42"/>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43"/>
        <v>0</v>
      </c>
      <c r="AB1206" s="211" t="str">
        <f t="shared" si="144"/>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42"/>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43"/>
        <v>0</v>
      </c>
      <c r="AB1207" s="211" t="str">
        <f t="shared" si="144"/>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42"/>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43"/>
        <v>0</v>
      </c>
      <c r="AB1208" s="211" t="str">
        <f t="shared" si="144"/>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42"/>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43"/>
        <v>0</v>
      </c>
      <c r="AB1209" s="211" t="str">
        <f t="shared" si="144"/>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42"/>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43"/>
        <v>0</v>
      </c>
      <c r="AB1210" s="211" t="str">
        <f t="shared" si="144"/>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45">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46">IF(AND(C1211="Smelter not listed",OR(LEN(D1211)=0,LEN(E1211)=0)),1,0)</f>
        <v>0</v>
      </c>
      <c r="AB1211" s="211" t="str">
        <f t="shared" ref="AB1211" si="147">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48">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49">IF(AND(C1212="Smelter not listed",OR(LEN(D1212)=0,LEN(E1212)=0)),1,0)</f>
        <v>0</v>
      </c>
      <c r="AB1212" s="211" t="str">
        <f t="shared" ref="AB1212:AB1243" si="150">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48"/>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49"/>
        <v>0</v>
      </c>
      <c r="AB1213" s="211" t="str">
        <f t="shared" si="150"/>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48"/>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49"/>
        <v>0</v>
      </c>
      <c r="AB1214" s="211" t="str">
        <f t="shared" si="150"/>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48"/>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49"/>
        <v>0</v>
      </c>
      <c r="AB1215" s="211" t="str">
        <f t="shared" si="150"/>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48"/>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49"/>
        <v>0</v>
      </c>
      <c r="AB1216" s="211" t="str">
        <f t="shared" si="150"/>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48"/>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49"/>
        <v>0</v>
      </c>
      <c r="AB1217" s="211" t="str">
        <f t="shared" si="150"/>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48"/>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49"/>
        <v>0</v>
      </c>
      <c r="AB1218" s="211" t="str">
        <f t="shared" si="150"/>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48"/>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49"/>
        <v>0</v>
      </c>
      <c r="AB1219" s="211" t="str">
        <f t="shared" si="150"/>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48"/>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49"/>
        <v>0</v>
      </c>
      <c r="AB1220" s="211" t="str">
        <f t="shared" si="150"/>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48"/>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49"/>
        <v>0</v>
      </c>
      <c r="AB1221" s="211" t="str">
        <f t="shared" si="150"/>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48"/>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49"/>
        <v>0</v>
      </c>
      <c r="AB1222" s="211" t="str">
        <f t="shared" si="150"/>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48"/>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49"/>
        <v>0</v>
      </c>
      <c r="AB1223" s="211" t="str">
        <f t="shared" si="150"/>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48"/>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49"/>
        <v>0</v>
      </c>
      <c r="AB1224" s="211" t="str">
        <f t="shared" si="150"/>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48"/>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49"/>
        <v>0</v>
      </c>
      <c r="AB1225" s="211" t="str">
        <f t="shared" si="150"/>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48"/>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49"/>
        <v>0</v>
      </c>
      <c r="AB1226" s="211" t="str">
        <f t="shared" si="150"/>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48"/>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49"/>
        <v>0</v>
      </c>
      <c r="AB1227" s="211" t="str">
        <f t="shared" si="150"/>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48"/>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49"/>
        <v>0</v>
      </c>
      <c r="AB1228" s="211" t="str">
        <f t="shared" si="150"/>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48"/>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49"/>
        <v>0</v>
      </c>
      <c r="AB1229" s="211" t="str">
        <f t="shared" si="150"/>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48"/>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49"/>
        <v>0</v>
      </c>
      <c r="AB1230" s="211" t="str">
        <f t="shared" si="150"/>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48"/>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49"/>
        <v>0</v>
      </c>
      <c r="AB1231" s="211" t="str">
        <f t="shared" si="150"/>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48"/>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49"/>
        <v>0</v>
      </c>
      <c r="AB1232" s="211" t="str">
        <f t="shared" si="150"/>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48"/>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49"/>
        <v>0</v>
      </c>
      <c r="AB1233" s="211" t="str">
        <f t="shared" si="150"/>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48"/>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49"/>
        <v>0</v>
      </c>
      <c r="AB1234" s="211" t="str">
        <f t="shared" si="150"/>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48"/>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49"/>
        <v>0</v>
      </c>
      <c r="AB1235" s="211" t="str">
        <f t="shared" si="150"/>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48"/>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49"/>
        <v>0</v>
      </c>
      <c r="AB1236" s="211" t="str">
        <f t="shared" si="150"/>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48"/>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49"/>
        <v>0</v>
      </c>
      <c r="AB1237" s="211" t="str">
        <f t="shared" si="150"/>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48"/>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49"/>
        <v>0</v>
      </c>
      <c r="AB1238" s="211" t="str">
        <f t="shared" si="150"/>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48"/>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49"/>
        <v>0</v>
      </c>
      <c r="AB1239" s="211" t="str">
        <f t="shared" si="150"/>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48"/>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49"/>
        <v>0</v>
      </c>
      <c r="AB1240" s="211" t="str">
        <f t="shared" si="150"/>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48"/>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49"/>
        <v>0</v>
      </c>
      <c r="AB1241" s="211" t="str">
        <f t="shared" si="150"/>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48"/>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49"/>
        <v>0</v>
      </c>
      <c r="AB1242" s="211" t="str">
        <f t="shared" si="150"/>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48"/>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49"/>
        <v>0</v>
      </c>
      <c r="AB1243" s="211" t="str">
        <f t="shared" si="150"/>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51">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52">IF(AND(C1244="Smelter not listed",OR(LEN(D1244)=0,LEN(E1244)=0)),1,0)</f>
        <v>0</v>
      </c>
      <c r="AB1244" s="211" t="str">
        <f t="shared" ref="AB1244:AB1274" si="153">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51"/>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52"/>
        <v>0</v>
      </c>
      <c r="AB1245" s="211" t="str">
        <f t="shared" si="153"/>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51"/>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52"/>
        <v>0</v>
      </c>
      <c r="AB1246" s="211" t="str">
        <f t="shared" si="153"/>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51"/>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52"/>
        <v>0</v>
      </c>
      <c r="AB1247" s="211" t="str">
        <f t="shared" si="153"/>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51"/>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52"/>
        <v>0</v>
      </c>
      <c r="AB1248" s="211" t="str">
        <f t="shared" si="153"/>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51"/>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52"/>
        <v>0</v>
      </c>
      <c r="AB1249" s="211" t="str">
        <f t="shared" si="153"/>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51"/>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52"/>
        <v>0</v>
      </c>
      <c r="AB1250" s="211" t="str">
        <f t="shared" si="153"/>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51"/>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52"/>
        <v>0</v>
      </c>
      <c r="AB1251" s="211" t="str">
        <f t="shared" si="153"/>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51"/>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52"/>
        <v>0</v>
      </c>
      <c r="AB1252" s="211" t="str">
        <f t="shared" si="153"/>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51"/>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52"/>
        <v>0</v>
      </c>
      <c r="AB1253" s="211" t="str">
        <f t="shared" si="153"/>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51"/>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52"/>
        <v>0</v>
      </c>
      <c r="AB1254" s="211" t="str">
        <f t="shared" si="153"/>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51"/>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52"/>
        <v>0</v>
      </c>
      <c r="AB1255" s="211" t="str">
        <f t="shared" si="153"/>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51"/>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52"/>
        <v>0</v>
      </c>
      <c r="AB1256" s="211" t="str">
        <f t="shared" si="153"/>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51"/>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52"/>
        <v>0</v>
      </c>
      <c r="AB1257" s="211" t="str">
        <f t="shared" si="153"/>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51"/>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52"/>
        <v>0</v>
      </c>
      <c r="AB1258" s="211" t="str">
        <f t="shared" si="153"/>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51"/>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52"/>
        <v>0</v>
      </c>
      <c r="AB1259" s="211" t="str">
        <f t="shared" si="153"/>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51"/>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52"/>
        <v>0</v>
      </c>
      <c r="AB1260" s="211" t="str">
        <f t="shared" si="153"/>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51"/>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52"/>
        <v>0</v>
      </c>
      <c r="AB1261" s="211" t="str">
        <f t="shared" si="153"/>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51"/>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52"/>
        <v>0</v>
      </c>
      <c r="AB1262" s="211" t="str">
        <f t="shared" si="153"/>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51"/>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52"/>
        <v>0</v>
      </c>
      <c r="AB1263" s="211" t="str">
        <f t="shared" si="153"/>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51"/>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52"/>
        <v>0</v>
      </c>
      <c r="AB1264" s="211" t="str">
        <f t="shared" si="153"/>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51"/>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52"/>
        <v>0</v>
      </c>
      <c r="AB1265" s="211" t="str">
        <f t="shared" si="153"/>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51"/>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52"/>
        <v>0</v>
      </c>
      <c r="AB1266" s="211" t="str">
        <f t="shared" si="153"/>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51"/>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52"/>
        <v>0</v>
      </c>
      <c r="AB1267" s="211" t="str">
        <f t="shared" si="153"/>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51"/>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52"/>
        <v>0</v>
      </c>
      <c r="AB1268" s="211" t="str">
        <f t="shared" si="153"/>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51"/>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52"/>
        <v>0</v>
      </c>
      <c r="AB1269" s="211" t="str">
        <f t="shared" si="153"/>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51"/>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52"/>
        <v>0</v>
      </c>
      <c r="AB1270" s="211" t="str">
        <f t="shared" si="153"/>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51"/>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52"/>
        <v>0</v>
      </c>
      <c r="AB1271" s="211" t="str">
        <f t="shared" si="153"/>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51"/>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52"/>
        <v>0</v>
      </c>
      <c r="AB1272" s="211" t="str">
        <f t="shared" si="153"/>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51"/>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52"/>
        <v>0</v>
      </c>
      <c r="AB1273" s="211" t="str">
        <f t="shared" si="153"/>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51"/>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52"/>
        <v>0</v>
      </c>
      <c r="AB1274" s="211" t="str">
        <f t="shared" si="153"/>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54">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55">IF(AND(C1275="Smelter not listed",OR(LEN(D1275)=0,LEN(E1275)=0)),1,0)</f>
        <v>0</v>
      </c>
      <c r="AB1275" s="211" t="str">
        <f t="shared" ref="AB1275" si="156">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57">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58">IF(AND(C1276="Smelter not listed",OR(LEN(D1276)=0,LEN(E1276)=0)),1,0)</f>
        <v>0</v>
      </c>
      <c r="AB1276" s="211" t="str">
        <f t="shared" ref="AB1276:AB1307" si="159">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57"/>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58"/>
        <v>0</v>
      </c>
      <c r="AB1277" s="211" t="str">
        <f t="shared" si="159"/>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57"/>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58"/>
        <v>0</v>
      </c>
      <c r="AB1278" s="211" t="str">
        <f t="shared" si="159"/>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57"/>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58"/>
        <v>0</v>
      </c>
      <c r="AB1279" s="211" t="str">
        <f t="shared" si="159"/>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57"/>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58"/>
        <v>0</v>
      </c>
      <c r="AB1280" s="211" t="str">
        <f t="shared" si="159"/>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57"/>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58"/>
        <v>0</v>
      </c>
      <c r="AB1281" s="211" t="str">
        <f t="shared" si="159"/>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57"/>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58"/>
        <v>0</v>
      </c>
      <c r="AB1282" s="211" t="str">
        <f t="shared" si="159"/>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57"/>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58"/>
        <v>0</v>
      </c>
      <c r="AB1283" s="211" t="str">
        <f t="shared" si="159"/>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57"/>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58"/>
        <v>0</v>
      </c>
      <c r="AB1284" s="211" t="str">
        <f t="shared" si="159"/>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57"/>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58"/>
        <v>0</v>
      </c>
      <c r="AB1285" s="211" t="str">
        <f t="shared" si="159"/>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57"/>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58"/>
        <v>0</v>
      </c>
      <c r="AB1286" s="211" t="str">
        <f t="shared" si="159"/>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57"/>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58"/>
        <v>0</v>
      </c>
      <c r="AB1287" s="211" t="str">
        <f t="shared" si="159"/>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57"/>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58"/>
        <v>0</v>
      </c>
      <c r="AB1288" s="211" t="str">
        <f t="shared" si="159"/>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57"/>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58"/>
        <v>0</v>
      </c>
      <c r="AB1289" s="211" t="str">
        <f t="shared" si="159"/>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57"/>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58"/>
        <v>0</v>
      </c>
      <c r="AB1290" s="211" t="str">
        <f t="shared" si="159"/>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57"/>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58"/>
        <v>0</v>
      </c>
      <c r="AB1291" s="211" t="str">
        <f t="shared" si="159"/>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57"/>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58"/>
        <v>0</v>
      </c>
      <c r="AB1292" s="211" t="str">
        <f t="shared" si="159"/>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57"/>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58"/>
        <v>0</v>
      </c>
      <c r="AB1293" s="211" t="str">
        <f t="shared" si="159"/>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57"/>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58"/>
        <v>0</v>
      </c>
      <c r="AB1294" s="211" t="str">
        <f t="shared" si="159"/>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57"/>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58"/>
        <v>0</v>
      </c>
      <c r="AB1295" s="211" t="str">
        <f t="shared" si="159"/>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57"/>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58"/>
        <v>0</v>
      </c>
      <c r="AB1296" s="211" t="str">
        <f t="shared" si="159"/>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57"/>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58"/>
        <v>0</v>
      </c>
      <c r="AB1297" s="211" t="str">
        <f t="shared" si="159"/>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57"/>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58"/>
        <v>0</v>
      </c>
      <c r="AB1298" s="211" t="str">
        <f t="shared" si="159"/>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57"/>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58"/>
        <v>0</v>
      </c>
      <c r="AB1299" s="211" t="str">
        <f t="shared" si="159"/>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57"/>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58"/>
        <v>0</v>
      </c>
      <c r="AB1300" s="211" t="str">
        <f t="shared" si="159"/>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57"/>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58"/>
        <v>0</v>
      </c>
      <c r="AB1301" s="211" t="str">
        <f t="shared" si="159"/>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57"/>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58"/>
        <v>0</v>
      </c>
      <c r="AB1302" s="211" t="str">
        <f t="shared" si="159"/>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57"/>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58"/>
        <v>0</v>
      </c>
      <c r="AB1303" s="211" t="str">
        <f t="shared" si="159"/>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57"/>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58"/>
        <v>0</v>
      </c>
      <c r="AB1304" s="211" t="str">
        <f t="shared" si="159"/>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57"/>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58"/>
        <v>0</v>
      </c>
      <c r="AB1305" s="211" t="str">
        <f t="shared" si="159"/>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57"/>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58"/>
        <v>0</v>
      </c>
      <c r="AB1306" s="211" t="str">
        <f t="shared" si="159"/>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57"/>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58"/>
        <v>0</v>
      </c>
      <c r="AB1307" s="211" t="str">
        <f t="shared" si="159"/>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60">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61">IF(AND(C1308="Smelter not listed",OR(LEN(D1308)=0,LEN(E1308)=0)),1,0)</f>
        <v>0</v>
      </c>
      <c r="AB1308" s="211" t="str">
        <f t="shared" ref="AB1308:AB1338" si="162">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60"/>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61"/>
        <v>0</v>
      </c>
      <c r="AB1309" s="211" t="str">
        <f t="shared" si="162"/>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60"/>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61"/>
        <v>0</v>
      </c>
      <c r="AB1310" s="211" t="str">
        <f t="shared" si="162"/>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60"/>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61"/>
        <v>0</v>
      </c>
      <c r="AB1311" s="211" t="str">
        <f t="shared" si="162"/>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60"/>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61"/>
        <v>0</v>
      </c>
      <c r="AB1312" s="211" t="str">
        <f t="shared" si="162"/>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60"/>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61"/>
        <v>0</v>
      </c>
      <c r="AB1313" s="211" t="str">
        <f t="shared" si="162"/>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60"/>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61"/>
        <v>0</v>
      </c>
      <c r="AB1314" s="211" t="str">
        <f t="shared" si="162"/>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60"/>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61"/>
        <v>0</v>
      </c>
      <c r="AB1315" s="211" t="str">
        <f t="shared" si="162"/>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60"/>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61"/>
        <v>0</v>
      </c>
      <c r="AB1316" s="211" t="str">
        <f t="shared" si="162"/>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60"/>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61"/>
        <v>0</v>
      </c>
      <c r="AB1317" s="211" t="str">
        <f t="shared" si="162"/>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60"/>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61"/>
        <v>0</v>
      </c>
      <c r="AB1318" s="211" t="str">
        <f t="shared" si="162"/>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60"/>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61"/>
        <v>0</v>
      </c>
      <c r="AB1319" s="211" t="str">
        <f t="shared" si="162"/>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60"/>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61"/>
        <v>0</v>
      </c>
      <c r="AB1320" s="211" t="str">
        <f t="shared" si="162"/>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60"/>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61"/>
        <v>0</v>
      </c>
      <c r="AB1321" s="211" t="str">
        <f t="shared" si="162"/>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60"/>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61"/>
        <v>0</v>
      </c>
      <c r="AB1322" s="211" t="str">
        <f t="shared" si="162"/>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60"/>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61"/>
        <v>0</v>
      </c>
      <c r="AB1323" s="211" t="str">
        <f t="shared" si="162"/>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60"/>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61"/>
        <v>0</v>
      </c>
      <c r="AB1324" s="211" t="str">
        <f t="shared" si="162"/>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60"/>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61"/>
        <v>0</v>
      </c>
      <c r="AB1325" s="211" t="str">
        <f t="shared" si="162"/>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60"/>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61"/>
        <v>0</v>
      </c>
      <c r="AB1326" s="211" t="str">
        <f t="shared" si="162"/>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60"/>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61"/>
        <v>0</v>
      </c>
      <c r="AB1327" s="211" t="str">
        <f t="shared" si="162"/>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60"/>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61"/>
        <v>0</v>
      </c>
      <c r="AB1328" s="211" t="str">
        <f t="shared" si="162"/>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60"/>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61"/>
        <v>0</v>
      </c>
      <c r="AB1329" s="211" t="str">
        <f t="shared" si="162"/>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60"/>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61"/>
        <v>0</v>
      </c>
      <c r="AB1330" s="211" t="str">
        <f t="shared" si="162"/>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60"/>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61"/>
        <v>0</v>
      </c>
      <c r="AB1331" s="211" t="str">
        <f t="shared" si="162"/>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60"/>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61"/>
        <v>0</v>
      </c>
      <c r="AB1332" s="211" t="str">
        <f t="shared" si="162"/>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60"/>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61"/>
        <v>0</v>
      </c>
      <c r="AB1333" s="211" t="str">
        <f t="shared" si="162"/>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60"/>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61"/>
        <v>0</v>
      </c>
      <c r="AB1334" s="211" t="str">
        <f t="shared" si="162"/>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60"/>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61"/>
        <v>0</v>
      </c>
      <c r="AB1335" s="211" t="str">
        <f t="shared" si="162"/>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60"/>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61"/>
        <v>0</v>
      </c>
      <c r="AB1336" s="211" t="str">
        <f t="shared" si="162"/>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60"/>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61"/>
        <v>0</v>
      </c>
      <c r="AB1337" s="211" t="str">
        <f t="shared" si="162"/>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60"/>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61"/>
        <v>0</v>
      </c>
      <c r="AB1338" s="211" t="str">
        <f t="shared" si="162"/>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63">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64">IF(AND(C1339="Smelter not listed",OR(LEN(D1339)=0,LEN(E1339)=0)),1,0)</f>
        <v>0</v>
      </c>
      <c r="AB1339" s="211" t="str">
        <f t="shared" ref="AB1339" si="165">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66">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67">IF(AND(C1340="Smelter not listed",OR(LEN(D1340)=0,LEN(E1340)=0)),1,0)</f>
        <v>0</v>
      </c>
      <c r="AB1340" s="211" t="str">
        <f t="shared" ref="AB1340:AB1371" si="168">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66"/>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67"/>
        <v>0</v>
      </c>
      <c r="AB1341" s="211" t="str">
        <f t="shared" si="168"/>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66"/>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67"/>
        <v>0</v>
      </c>
      <c r="AB1342" s="211" t="str">
        <f t="shared" si="168"/>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66"/>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67"/>
        <v>0</v>
      </c>
      <c r="AB1343" s="211" t="str">
        <f t="shared" si="168"/>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66"/>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67"/>
        <v>0</v>
      </c>
      <c r="AB1344" s="211" t="str">
        <f t="shared" si="168"/>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66"/>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67"/>
        <v>0</v>
      </c>
      <c r="AB1345" s="211" t="str">
        <f t="shared" si="168"/>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66"/>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67"/>
        <v>0</v>
      </c>
      <c r="AB1346" s="211" t="str">
        <f t="shared" si="168"/>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66"/>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67"/>
        <v>0</v>
      </c>
      <c r="AB1347" s="211" t="str">
        <f t="shared" si="168"/>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66"/>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67"/>
        <v>0</v>
      </c>
      <c r="AB1348" s="211" t="str">
        <f t="shared" si="168"/>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66"/>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67"/>
        <v>0</v>
      </c>
      <c r="AB1349" s="211" t="str">
        <f t="shared" si="168"/>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66"/>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67"/>
        <v>0</v>
      </c>
      <c r="AB1350" s="211" t="str">
        <f t="shared" si="168"/>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66"/>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67"/>
        <v>0</v>
      </c>
      <c r="AB1351" s="211" t="str">
        <f t="shared" si="168"/>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66"/>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67"/>
        <v>0</v>
      </c>
      <c r="AB1352" s="211" t="str">
        <f t="shared" si="168"/>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66"/>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67"/>
        <v>0</v>
      </c>
      <c r="AB1353" s="211" t="str">
        <f t="shared" si="168"/>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66"/>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67"/>
        <v>0</v>
      </c>
      <c r="AB1354" s="211" t="str">
        <f t="shared" si="168"/>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66"/>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67"/>
        <v>0</v>
      </c>
      <c r="AB1355" s="211" t="str">
        <f t="shared" si="168"/>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66"/>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67"/>
        <v>0</v>
      </c>
      <c r="AB1356" s="211" t="str">
        <f t="shared" si="168"/>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66"/>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67"/>
        <v>0</v>
      </c>
      <c r="AB1357" s="211" t="str">
        <f t="shared" si="168"/>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66"/>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67"/>
        <v>0</v>
      </c>
      <c r="AB1358" s="211" t="str">
        <f t="shared" si="168"/>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66"/>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67"/>
        <v>0</v>
      </c>
      <c r="AB1359" s="211" t="str">
        <f t="shared" si="168"/>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66"/>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67"/>
        <v>0</v>
      </c>
      <c r="AB1360" s="211" t="str">
        <f t="shared" si="168"/>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66"/>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67"/>
        <v>0</v>
      </c>
      <c r="AB1361" s="211" t="str">
        <f t="shared" si="168"/>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66"/>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67"/>
        <v>0</v>
      </c>
      <c r="AB1362" s="211" t="str">
        <f t="shared" si="168"/>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66"/>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67"/>
        <v>0</v>
      </c>
      <c r="AB1363" s="211" t="str">
        <f t="shared" si="168"/>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66"/>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67"/>
        <v>0</v>
      </c>
      <c r="AB1364" s="211" t="str">
        <f t="shared" si="168"/>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66"/>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67"/>
        <v>0</v>
      </c>
      <c r="AB1365" s="211" t="str">
        <f t="shared" si="168"/>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66"/>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67"/>
        <v>0</v>
      </c>
      <c r="AB1366" s="211" t="str">
        <f t="shared" si="168"/>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66"/>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67"/>
        <v>0</v>
      </c>
      <c r="AB1367" s="211" t="str">
        <f t="shared" si="168"/>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66"/>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67"/>
        <v>0</v>
      </c>
      <c r="AB1368" s="211" t="str">
        <f t="shared" si="168"/>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66"/>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67"/>
        <v>0</v>
      </c>
      <c r="AB1369" s="211" t="str">
        <f t="shared" si="168"/>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66"/>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67"/>
        <v>0</v>
      </c>
      <c r="AB1370" s="211" t="str">
        <f t="shared" si="168"/>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66"/>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67"/>
        <v>0</v>
      </c>
      <c r="AB1371" s="211" t="str">
        <f t="shared" si="168"/>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69">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70">IF(AND(C1372="Smelter not listed",OR(LEN(D1372)=0,LEN(E1372)=0)),1,0)</f>
        <v>0</v>
      </c>
      <c r="AB1372" s="211" t="str">
        <f t="shared" ref="AB1372:AB1402" si="171">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69"/>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70"/>
        <v>0</v>
      </c>
      <c r="AB1373" s="211" t="str">
        <f t="shared" si="171"/>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69"/>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70"/>
        <v>0</v>
      </c>
      <c r="AB1374" s="211" t="str">
        <f t="shared" si="171"/>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69"/>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70"/>
        <v>0</v>
      </c>
      <c r="AB1375" s="211" t="str">
        <f t="shared" si="171"/>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69"/>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70"/>
        <v>0</v>
      </c>
      <c r="AB1376" s="211" t="str">
        <f t="shared" si="171"/>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69"/>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70"/>
        <v>0</v>
      </c>
      <c r="AB1377" s="211" t="str">
        <f t="shared" si="171"/>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69"/>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70"/>
        <v>0</v>
      </c>
      <c r="AB1378" s="211" t="str">
        <f t="shared" si="171"/>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69"/>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70"/>
        <v>0</v>
      </c>
      <c r="AB1379" s="211" t="str">
        <f t="shared" si="171"/>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69"/>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70"/>
        <v>0</v>
      </c>
      <c r="AB1380" s="211" t="str">
        <f t="shared" si="171"/>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69"/>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70"/>
        <v>0</v>
      </c>
      <c r="AB1381" s="211" t="str">
        <f t="shared" si="171"/>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69"/>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70"/>
        <v>0</v>
      </c>
      <c r="AB1382" s="211" t="str">
        <f t="shared" si="171"/>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69"/>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70"/>
        <v>0</v>
      </c>
      <c r="AB1383" s="211" t="str">
        <f t="shared" si="171"/>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69"/>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70"/>
        <v>0</v>
      </c>
      <c r="AB1384" s="211" t="str">
        <f t="shared" si="171"/>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69"/>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70"/>
        <v>0</v>
      </c>
      <c r="AB1385" s="211" t="str">
        <f t="shared" si="171"/>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69"/>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70"/>
        <v>0</v>
      </c>
      <c r="AB1386" s="211" t="str">
        <f t="shared" si="171"/>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69"/>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70"/>
        <v>0</v>
      </c>
      <c r="AB1387" s="211" t="str">
        <f t="shared" si="171"/>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69"/>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70"/>
        <v>0</v>
      </c>
      <c r="AB1388" s="211" t="str">
        <f t="shared" si="171"/>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69"/>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70"/>
        <v>0</v>
      </c>
      <c r="AB1389" s="211" t="str">
        <f t="shared" si="171"/>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69"/>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70"/>
        <v>0</v>
      </c>
      <c r="AB1390" s="211" t="str">
        <f t="shared" si="171"/>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69"/>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70"/>
        <v>0</v>
      </c>
      <c r="AB1391" s="211" t="str">
        <f t="shared" si="171"/>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69"/>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70"/>
        <v>0</v>
      </c>
      <c r="AB1392" s="211" t="str">
        <f t="shared" si="171"/>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69"/>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70"/>
        <v>0</v>
      </c>
      <c r="AB1393" s="211" t="str">
        <f t="shared" si="171"/>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69"/>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70"/>
        <v>0</v>
      </c>
      <c r="AB1394" s="211" t="str">
        <f t="shared" si="171"/>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69"/>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70"/>
        <v>0</v>
      </c>
      <c r="AB1395" s="211" t="str">
        <f t="shared" si="171"/>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69"/>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70"/>
        <v>0</v>
      </c>
      <c r="AB1396" s="211" t="str">
        <f t="shared" si="171"/>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69"/>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70"/>
        <v>0</v>
      </c>
      <c r="AB1397" s="211" t="str">
        <f t="shared" si="171"/>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69"/>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70"/>
        <v>0</v>
      </c>
      <c r="AB1398" s="211" t="str">
        <f t="shared" si="171"/>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69"/>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70"/>
        <v>0</v>
      </c>
      <c r="AB1399" s="211" t="str">
        <f t="shared" si="171"/>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69"/>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70"/>
        <v>0</v>
      </c>
      <c r="AB1400" s="211" t="str">
        <f t="shared" si="171"/>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69"/>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70"/>
        <v>0</v>
      </c>
      <c r="AB1401" s="211" t="str">
        <f t="shared" si="171"/>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69"/>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70"/>
        <v>0</v>
      </c>
      <c r="AB1402" s="211" t="str">
        <f t="shared" si="171"/>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72">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73">IF(AND(C1403="Smelter not listed",OR(LEN(D1403)=0,LEN(E1403)=0)),1,0)</f>
        <v>0</v>
      </c>
      <c r="AB1403" s="211" t="str">
        <f t="shared" ref="AB1403" si="174">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175">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176">IF(AND(C1404="Smelter not listed",OR(LEN(D1404)=0,LEN(E1404)=0)),1,0)</f>
        <v>0</v>
      </c>
      <c r="AB1404" s="211" t="str">
        <f t="shared" ref="AB1404:AB1435" si="177">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75"/>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76"/>
        <v>0</v>
      </c>
      <c r="AB1405" s="211" t="str">
        <f t="shared" si="177"/>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75"/>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76"/>
        <v>0</v>
      </c>
      <c r="AB1406" s="211" t="str">
        <f t="shared" si="177"/>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75"/>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76"/>
        <v>0</v>
      </c>
      <c r="AB1407" s="211" t="str">
        <f t="shared" si="177"/>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75"/>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76"/>
        <v>0</v>
      </c>
      <c r="AB1408" s="211" t="str">
        <f t="shared" si="177"/>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75"/>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76"/>
        <v>0</v>
      </c>
      <c r="AB1409" s="211" t="str">
        <f t="shared" si="177"/>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75"/>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76"/>
        <v>0</v>
      </c>
      <c r="AB1410" s="211" t="str">
        <f t="shared" si="177"/>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75"/>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76"/>
        <v>0</v>
      </c>
      <c r="AB1411" s="211" t="str">
        <f t="shared" si="177"/>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75"/>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76"/>
        <v>0</v>
      </c>
      <c r="AB1412" s="211" t="str">
        <f t="shared" si="177"/>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75"/>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76"/>
        <v>0</v>
      </c>
      <c r="AB1413" s="211" t="str">
        <f t="shared" si="177"/>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75"/>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76"/>
        <v>0</v>
      </c>
      <c r="AB1414" s="211" t="str">
        <f t="shared" si="177"/>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75"/>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76"/>
        <v>0</v>
      </c>
      <c r="AB1415" s="211" t="str">
        <f t="shared" si="177"/>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75"/>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76"/>
        <v>0</v>
      </c>
      <c r="AB1416" s="211" t="str">
        <f t="shared" si="177"/>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75"/>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76"/>
        <v>0</v>
      </c>
      <c r="AB1417" s="211" t="str">
        <f t="shared" si="177"/>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75"/>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76"/>
        <v>0</v>
      </c>
      <c r="AB1418" s="211" t="str">
        <f t="shared" si="177"/>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75"/>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76"/>
        <v>0</v>
      </c>
      <c r="AB1419" s="211" t="str">
        <f t="shared" si="177"/>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75"/>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76"/>
        <v>0</v>
      </c>
      <c r="AB1420" s="211" t="str">
        <f t="shared" si="177"/>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75"/>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76"/>
        <v>0</v>
      </c>
      <c r="AB1421" s="211" t="str">
        <f t="shared" si="177"/>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75"/>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76"/>
        <v>0</v>
      </c>
      <c r="AB1422" s="211" t="str">
        <f t="shared" si="177"/>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75"/>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76"/>
        <v>0</v>
      </c>
      <c r="AB1423" s="211" t="str">
        <f t="shared" si="177"/>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75"/>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76"/>
        <v>0</v>
      </c>
      <c r="AB1424" s="211" t="str">
        <f t="shared" si="177"/>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75"/>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76"/>
        <v>0</v>
      </c>
      <c r="AB1425" s="211" t="str">
        <f t="shared" si="177"/>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75"/>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76"/>
        <v>0</v>
      </c>
      <c r="AB1426" s="211" t="str">
        <f t="shared" si="177"/>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175"/>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176"/>
        <v>0</v>
      </c>
      <c r="AB1427" s="211" t="str">
        <f t="shared" si="177"/>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175"/>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176"/>
        <v>0</v>
      </c>
      <c r="AB1428" s="211" t="str">
        <f t="shared" si="177"/>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75"/>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76"/>
        <v>0</v>
      </c>
      <c r="AB1429" s="211" t="str">
        <f t="shared" si="177"/>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75"/>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76"/>
        <v>0</v>
      </c>
      <c r="AB1430" s="211" t="str">
        <f t="shared" si="177"/>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75"/>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76"/>
        <v>0</v>
      </c>
      <c r="AB1431" s="211" t="str">
        <f t="shared" si="177"/>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75"/>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76"/>
        <v>0</v>
      </c>
      <c r="AB1432" s="211" t="str">
        <f t="shared" si="177"/>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75"/>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76"/>
        <v>0</v>
      </c>
      <c r="AB1433" s="211" t="str">
        <f t="shared" si="177"/>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75"/>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76"/>
        <v>0</v>
      </c>
      <c r="AB1434" s="211" t="str">
        <f t="shared" si="177"/>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175"/>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176"/>
        <v>0</v>
      </c>
      <c r="AB1435" s="211" t="str">
        <f t="shared" si="177"/>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178">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179">IF(AND(C1436="Smelter not listed",OR(LEN(D1436)=0,LEN(E1436)=0)),1,0)</f>
        <v>0</v>
      </c>
      <c r="AB1436" s="211" t="str">
        <f t="shared" ref="AB1436:AB1466" si="180">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178"/>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179"/>
        <v>0</v>
      </c>
      <c r="AB1437" s="211" t="str">
        <f t="shared" si="180"/>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178"/>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179"/>
        <v>0</v>
      </c>
      <c r="AB1438" s="211" t="str">
        <f t="shared" si="180"/>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178"/>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179"/>
        <v>0</v>
      </c>
      <c r="AB1439" s="211" t="str">
        <f t="shared" si="180"/>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178"/>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179"/>
        <v>0</v>
      </c>
      <c r="AB1440" s="211" t="str">
        <f t="shared" si="180"/>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178"/>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179"/>
        <v>0</v>
      </c>
      <c r="AB1441" s="211" t="str">
        <f t="shared" si="180"/>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178"/>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179"/>
        <v>0</v>
      </c>
      <c r="AB1442" s="211" t="str">
        <f t="shared" si="180"/>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178"/>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179"/>
        <v>0</v>
      </c>
      <c r="AB1443" s="211" t="str">
        <f t="shared" si="180"/>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178"/>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179"/>
        <v>0</v>
      </c>
      <c r="AB1444" s="211" t="str">
        <f t="shared" si="180"/>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178"/>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179"/>
        <v>0</v>
      </c>
      <c r="AB1445" s="211" t="str">
        <f t="shared" si="180"/>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178"/>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179"/>
        <v>0</v>
      </c>
      <c r="AB1446" s="211" t="str">
        <f t="shared" si="180"/>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178"/>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179"/>
        <v>0</v>
      </c>
      <c r="AB1447" s="211" t="str">
        <f t="shared" si="180"/>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178"/>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179"/>
        <v>0</v>
      </c>
      <c r="AB1448" s="211" t="str">
        <f t="shared" si="180"/>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178"/>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179"/>
        <v>0</v>
      </c>
      <c r="AB1449" s="211" t="str">
        <f t="shared" si="180"/>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178"/>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179"/>
        <v>0</v>
      </c>
      <c r="AB1450" s="211" t="str">
        <f t="shared" si="180"/>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178"/>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179"/>
        <v>0</v>
      </c>
      <c r="AB1451" s="211" t="str">
        <f t="shared" si="180"/>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178"/>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179"/>
        <v>0</v>
      </c>
      <c r="AB1452" s="211" t="str">
        <f t="shared" si="180"/>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178"/>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179"/>
        <v>0</v>
      </c>
      <c r="AB1453" s="211" t="str">
        <f t="shared" si="180"/>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178"/>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179"/>
        <v>0</v>
      </c>
      <c r="AB1454" s="211" t="str">
        <f t="shared" si="180"/>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178"/>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179"/>
        <v>0</v>
      </c>
      <c r="AB1455" s="211" t="str">
        <f t="shared" si="180"/>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178"/>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179"/>
        <v>0</v>
      </c>
      <c r="AB1456" s="211" t="str">
        <f t="shared" si="180"/>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178"/>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179"/>
        <v>0</v>
      </c>
      <c r="AB1457" s="211" t="str">
        <f t="shared" si="180"/>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178"/>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179"/>
        <v>0</v>
      </c>
      <c r="AB1458" s="211" t="str">
        <f t="shared" si="180"/>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178"/>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179"/>
        <v>0</v>
      </c>
      <c r="AB1459" s="211" t="str">
        <f t="shared" si="180"/>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178"/>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179"/>
        <v>0</v>
      </c>
      <c r="AB1460" s="211" t="str">
        <f t="shared" si="180"/>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178"/>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179"/>
        <v>0</v>
      </c>
      <c r="AB1461" s="211" t="str">
        <f t="shared" si="180"/>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178"/>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179"/>
        <v>0</v>
      </c>
      <c r="AB1462" s="211" t="str">
        <f t="shared" si="180"/>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178"/>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179"/>
        <v>0</v>
      </c>
      <c r="AB1463" s="211" t="str">
        <f t="shared" si="180"/>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178"/>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179"/>
        <v>0</v>
      </c>
      <c r="AB1464" s="211" t="str">
        <f t="shared" si="180"/>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178"/>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179"/>
        <v>0</v>
      </c>
      <c r="AB1465" s="211" t="str">
        <f t="shared" si="180"/>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178"/>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179"/>
        <v>0</v>
      </c>
      <c r="AB1466" s="211" t="str">
        <f t="shared" si="180"/>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181">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182">IF(AND(C1467="Smelter not listed",OR(LEN(D1467)=0,LEN(E1467)=0)),1,0)</f>
        <v>0</v>
      </c>
      <c r="AB1467" s="211" t="str">
        <f t="shared" ref="AB1467" si="183">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184">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185">IF(AND(C1468="Smelter not listed",OR(LEN(D1468)=0,LEN(E1468)=0)),1,0)</f>
        <v>0</v>
      </c>
      <c r="AB1468" s="211" t="str">
        <f t="shared" ref="AB1468:AB1499" si="186">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184"/>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185"/>
        <v>0</v>
      </c>
      <c r="AB1469" s="211" t="str">
        <f t="shared" si="186"/>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184"/>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185"/>
        <v>0</v>
      </c>
      <c r="AB1470" s="211" t="str">
        <f t="shared" si="186"/>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184"/>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185"/>
        <v>0</v>
      </c>
      <c r="AB1471" s="211" t="str">
        <f t="shared" si="186"/>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184"/>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185"/>
        <v>0</v>
      </c>
      <c r="AB1472" s="211" t="str">
        <f t="shared" si="186"/>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184"/>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185"/>
        <v>0</v>
      </c>
      <c r="AB1473" s="211" t="str">
        <f t="shared" si="186"/>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184"/>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185"/>
        <v>0</v>
      </c>
      <c r="AB1474" s="211" t="str">
        <f t="shared" si="186"/>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184"/>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185"/>
        <v>0</v>
      </c>
      <c r="AB1475" s="211" t="str">
        <f t="shared" si="186"/>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184"/>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185"/>
        <v>0</v>
      </c>
      <c r="AB1476" s="211" t="str">
        <f t="shared" si="186"/>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184"/>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185"/>
        <v>0</v>
      </c>
      <c r="AB1477" s="211" t="str">
        <f t="shared" si="186"/>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184"/>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185"/>
        <v>0</v>
      </c>
      <c r="AB1478" s="211" t="str">
        <f t="shared" si="186"/>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184"/>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185"/>
        <v>0</v>
      </c>
      <c r="AB1479" s="211" t="str">
        <f t="shared" si="186"/>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184"/>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185"/>
        <v>0</v>
      </c>
      <c r="AB1480" s="211" t="str">
        <f t="shared" si="186"/>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184"/>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185"/>
        <v>0</v>
      </c>
      <c r="AB1481" s="211" t="str">
        <f t="shared" si="186"/>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184"/>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185"/>
        <v>0</v>
      </c>
      <c r="AB1482" s="211" t="str">
        <f t="shared" si="186"/>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184"/>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185"/>
        <v>0</v>
      </c>
      <c r="AB1483" s="211" t="str">
        <f t="shared" si="186"/>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184"/>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185"/>
        <v>0</v>
      </c>
      <c r="AB1484" s="211" t="str">
        <f t="shared" si="186"/>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184"/>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185"/>
        <v>0</v>
      </c>
      <c r="AB1485" s="211" t="str">
        <f t="shared" si="186"/>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184"/>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185"/>
        <v>0</v>
      </c>
      <c r="AB1486" s="211" t="str">
        <f t="shared" si="186"/>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184"/>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185"/>
        <v>0</v>
      </c>
      <c r="AB1487" s="211" t="str">
        <f t="shared" si="186"/>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184"/>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185"/>
        <v>0</v>
      </c>
      <c r="AB1488" s="211" t="str">
        <f t="shared" si="186"/>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184"/>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185"/>
        <v>0</v>
      </c>
      <c r="AB1489" s="211" t="str">
        <f t="shared" si="186"/>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184"/>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185"/>
        <v>0</v>
      </c>
      <c r="AB1490" s="211" t="str">
        <f t="shared" si="186"/>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184"/>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185"/>
        <v>0</v>
      </c>
      <c r="AB1491" s="211" t="str">
        <f t="shared" si="186"/>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184"/>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185"/>
        <v>0</v>
      </c>
      <c r="AB1492" s="211" t="str">
        <f t="shared" si="186"/>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184"/>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185"/>
        <v>0</v>
      </c>
      <c r="AB1493" s="211" t="str">
        <f t="shared" si="186"/>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184"/>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185"/>
        <v>0</v>
      </c>
      <c r="AB1494" s="211" t="str">
        <f t="shared" si="186"/>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184"/>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185"/>
        <v>0</v>
      </c>
      <c r="AB1495" s="211" t="str">
        <f t="shared" si="186"/>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184"/>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185"/>
        <v>0</v>
      </c>
      <c r="AB1496" s="211" t="str">
        <f t="shared" si="186"/>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184"/>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185"/>
        <v>0</v>
      </c>
      <c r="AB1497" s="211" t="str">
        <f t="shared" si="186"/>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184"/>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185"/>
        <v>0</v>
      </c>
      <c r="AB1498" s="211" t="str">
        <f t="shared" si="186"/>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184"/>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185"/>
        <v>0</v>
      </c>
      <c r="AB1499" s="211" t="str">
        <f t="shared" si="186"/>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187">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188">IF(AND(C1500="Smelter not listed",OR(LEN(D1500)=0,LEN(E1500)=0)),1,0)</f>
        <v>0</v>
      </c>
      <c r="AB1500" s="211" t="str">
        <f t="shared" ref="AB1500:AB1530" si="189">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187"/>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188"/>
        <v>0</v>
      </c>
      <c r="AB1501" s="211" t="str">
        <f t="shared" si="189"/>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187"/>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188"/>
        <v>0</v>
      </c>
      <c r="AB1502" s="211" t="str">
        <f t="shared" si="189"/>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187"/>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188"/>
        <v>0</v>
      </c>
      <c r="AB1503" s="211" t="str">
        <f t="shared" si="189"/>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187"/>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188"/>
        <v>0</v>
      </c>
      <c r="AB1504" s="211" t="str">
        <f t="shared" si="189"/>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187"/>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188"/>
        <v>0</v>
      </c>
      <c r="AB1505" s="211" t="str">
        <f t="shared" si="189"/>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187"/>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188"/>
        <v>0</v>
      </c>
      <c r="AB1506" s="211" t="str">
        <f t="shared" si="189"/>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187"/>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188"/>
        <v>0</v>
      </c>
      <c r="AB1507" s="211" t="str">
        <f t="shared" si="189"/>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187"/>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188"/>
        <v>0</v>
      </c>
      <c r="AB1508" s="211" t="str">
        <f t="shared" si="189"/>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187"/>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188"/>
        <v>0</v>
      </c>
      <c r="AB1509" s="211" t="str">
        <f t="shared" si="189"/>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187"/>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188"/>
        <v>0</v>
      </c>
      <c r="AB1510" s="211" t="str">
        <f t="shared" si="189"/>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187"/>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188"/>
        <v>0</v>
      </c>
      <c r="AB1511" s="211" t="str">
        <f t="shared" si="189"/>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187"/>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188"/>
        <v>0</v>
      </c>
      <c r="AB1512" s="211" t="str">
        <f t="shared" si="189"/>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187"/>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188"/>
        <v>0</v>
      </c>
      <c r="AB1513" s="211" t="str">
        <f t="shared" si="189"/>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187"/>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188"/>
        <v>0</v>
      </c>
      <c r="AB1514" s="211" t="str">
        <f t="shared" si="189"/>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187"/>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188"/>
        <v>0</v>
      </c>
      <c r="AB1515" s="211" t="str">
        <f t="shared" si="189"/>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187"/>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188"/>
        <v>0</v>
      </c>
      <c r="AB1516" s="211" t="str">
        <f t="shared" si="189"/>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187"/>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188"/>
        <v>0</v>
      </c>
      <c r="AB1517" s="211" t="str">
        <f t="shared" si="189"/>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187"/>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188"/>
        <v>0</v>
      </c>
      <c r="AB1518" s="211" t="str">
        <f t="shared" si="189"/>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187"/>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188"/>
        <v>0</v>
      </c>
      <c r="AB1519" s="211" t="str">
        <f t="shared" si="189"/>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187"/>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188"/>
        <v>0</v>
      </c>
      <c r="AB1520" s="211" t="str">
        <f t="shared" si="189"/>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187"/>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188"/>
        <v>0</v>
      </c>
      <c r="AB1521" s="211" t="str">
        <f t="shared" si="189"/>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187"/>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188"/>
        <v>0</v>
      </c>
      <c r="AB1522" s="211" t="str">
        <f t="shared" si="189"/>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187"/>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188"/>
        <v>0</v>
      </c>
      <c r="AB1523" s="211" t="str">
        <f t="shared" si="189"/>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187"/>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188"/>
        <v>0</v>
      </c>
      <c r="AB1524" s="211" t="str">
        <f t="shared" si="189"/>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187"/>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188"/>
        <v>0</v>
      </c>
      <c r="AB1525" s="211" t="str">
        <f t="shared" si="189"/>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187"/>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188"/>
        <v>0</v>
      </c>
      <c r="AB1526" s="211" t="str">
        <f t="shared" si="189"/>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187"/>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188"/>
        <v>0</v>
      </c>
      <c r="AB1527" s="211" t="str">
        <f t="shared" si="189"/>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187"/>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188"/>
        <v>0</v>
      </c>
      <c r="AB1528" s="211" t="str">
        <f t="shared" si="189"/>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187"/>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188"/>
        <v>0</v>
      </c>
      <c r="AB1529" s="211" t="str">
        <f t="shared" si="189"/>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187"/>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188"/>
        <v>0</v>
      </c>
      <c r="AB1530" s="211" t="str">
        <f t="shared" si="189"/>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190">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191">IF(AND(C1531="Smelter not listed",OR(LEN(D1531)=0,LEN(E1531)=0)),1,0)</f>
        <v>0</v>
      </c>
      <c r="AB1531" s="211" t="str">
        <f t="shared" ref="AB1531" si="192">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193">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194">IF(AND(C1532="Smelter not listed",OR(LEN(D1532)=0,LEN(E1532)=0)),1,0)</f>
        <v>0</v>
      </c>
      <c r="AB1532" s="211" t="str">
        <f t="shared" ref="AB1532:AB1563" si="195">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193"/>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194"/>
        <v>0</v>
      </c>
      <c r="AB1533" s="211" t="str">
        <f t="shared" si="195"/>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193"/>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194"/>
        <v>0</v>
      </c>
      <c r="AB1534" s="211" t="str">
        <f t="shared" si="195"/>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193"/>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194"/>
        <v>0</v>
      </c>
      <c r="AB1535" s="211" t="str">
        <f t="shared" si="195"/>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193"/>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194"/>
        <v>0</v>
      </c>
      <c r="AB1536" s="211" t="str">
        <f t="shared" si="195"/>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193"/>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194"/>
        <v>0</v>
      </c>
      <c r="AB1537" s="211" t="str">
        <f t="shared" si="195"/>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193"/>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194"/>
        <v>0</v>
      </c>
      <c r="AB1538" s="211" t="str">
        <f t="shared" si="195"/>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193"/>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194"/>
        <v>0</v>
      </c>
      <c r="AB1539" s="211" t="str">
        <f t="shared" si="195"/>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193"/>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194"/>
        <v>0</v>
      </c>
      <c r="AB1540" s="211" t="str">
        <f t="shared" si="195"/>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193"/>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194"/>
        <v>0</v>
      </c>
      <c r="AB1541" s="211" t="str">
        <f t="shared" si="195"/>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193"/>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194"/>
        <v>0</v>
      </c>
      <c r="AB1542" s="211" t="str">
        <f t="shared" si="195"/>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193"/>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194"/>
        <v>0</v>
      </c>
      <c r="AB1543" s="211" t="str">
        <f t="shared" si="195"/>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193"/>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194"/>
        <v>0</v>
      </c>
      <c r="AB1544" s="211" t="str">
        <f t="shared" si="195"/>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193"/>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194"/>
        <v>0</v>
      </c>
      <c r="AB1545" s="211" t="str">
        <f t="shared" si="195"/>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193"/>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194"/>
        <v>0</v>
      </c>
      <c r="AB1546" s="211" t="str">
        <f t="shared" si="195"/>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193"/>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194"/>
        <v>0</v>
      </c>
      <c r="AB1547" s="211" t="str">
        <f t="shared" si="195"/>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193"/>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194"/>
        <v>0</v>
      </c>
      <c r="AB1548" s="211" t="str">
        <f t="shared" si="195"/>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193"/>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194"/>
        <v>0</v>
      </c>
      <c r="AB1549" s="211" t="str">
        <f t="shared" si="195"/>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193"/>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194"/>
        <v>0</v>
      </c>
      <c r="AB1550" s="211" t="str">
        <f t="shared" si="195"/>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193"/>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194"/>
        <v>0</v>
      </c>
      <c r="AB1551" s="211" t="str">
        <f t="shared" si="195"/>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193"/>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194"/>
        <v>0</v>
      </c>
      <c r="AB1552" s="211" t="str">
        <f t="shared" si="195"/>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193"/>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194"/>
        <v>0</v>
      </c>
      <c r="AB1553" s="211" t="str">
        <f t="shared" si="195"/>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193"/>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194"/>
        <v>0</v>
      </c>
      <c r="AB1554" s="211" t="str">
        <f t="shared" si="195"/>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193"/>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194"/>
        <v>0</v>
      </c>
      <c r="AB1555" s="211" t="str">
        <f t="shared" si="195"/>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193"/>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194"/>
        <v>0</v>
      </c>
      <c r="AB1556" s="211" t="str">
        <f t="shared" si="195"/>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193"/>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194"/>
        <v>0</v>
      </c>
      <c r="AB1557" s="211" t="str">
        <f t="shared" si="195"/>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193"/>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194"/>
        <v>0</v>
      </c>
      <c r="AB1558" s="211" t="str">
        <f t="shared" si="195"/>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193"/>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194"/>
        <v>0</v>
      </c>
      <c r="AB1559" s="211" t="str">
        <f t="shared" si="195"/>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193"/>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194"/>
        <v>0</v>
      </c>
      <c r="AB1560" s="211" t="str">
        <f t="shared" si="195"/>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193"/>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194"/>
        <v>0</v>
      </c>
      <c r="AB1561" s="211" t="str">
        <f t="shared" si="195"/>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193"/>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194"/>
        <v>0</v>
      </c>
      <c r="AB1562" s="211" t="str">
        <f t="shared" si="195"/>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193"/>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194"/>
        <v>0</v>
      </c>
      <c r="AB1563" s="211" t="str">
        <f t="shared" si="195"/>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196">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197">IF(AND(C1564="Smelter not listed",OR(LEN(D1564)=0,LEN(E1564)=0)),1,0)</f>
        <v>0</v>
      </c>
      <c r="AB1564" s="211" t="str">
        <f t="shared" ref="AB1564:AB1594" si="198">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196"/>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197"/>
        <v>0</v>
      </c>
      <c r="AB1565" s="211" t="str">
        <f t="shared" si="198"/>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196"/>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197"/>
        <v>0</v>
      </c>
      <c r="AB1566" s="211" t="str">
        <f t="shared" si="198"/>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196"/>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197"/>
        <v>0</v>
      </c>
      <c r="AB1567" s="211" t="str">
        <f t="shared" si="198"/>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196"/>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197"/>
        <v>0</v>
      </c>
      <c r="AB1568" s="211" t="str">
        <f t="shared" si="198"/>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196"/>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197"/>
        <v>0</v>
      </c>
      <c r="AB1569" s="211" t="str">
        <f t="shared" si="198"/>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196"/>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197"/>
        <v>0</v>
      </c>
      <c r="AB1570" s="211" t="str">
        <f t="shared" si="198"/>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196"/>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197"/>
        <v>0</v>
      </c>
      <c r="AB1571" s="211" t="str">
        <f t="shared" si="198"/>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196"/>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197"/>
        <v>0</v>
      </c>
      <c r="AB1572" s="211" t="str">
        <f t="shared" si="198"/>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196"/>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197"/>
        <v>0</v>
      </c>
      <c r="AB1573" s="211" t="str">
        <f t="shared" si="198"/>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196"/>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197"/>
        <v>0</v>
      </c>
      <c r="AB1574" s="211" t="str">
        <f t="shared" si="198"/>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196"/>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197"/>
        <v>0</v>
      </c>
      <c r="AB1575" s="211" t="str">
        <f t="shared" si="198"/>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196"/>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197"/>
        <v>0</v>
      </c>
      <c r="AB1576" s="211" t="str">
        <f t="shared" si="198"/>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196"/>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197"/>
        <v>0</v>
      </c>
      <c r="AB1577" s="211" t="str">
        <f t="shared" si="198"/>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196"/>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197"/>
        <v>0</v>
      </c>
      <c r="AB1578" s="211" t="str">
        <f t="shared" si="198"/>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196"/>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197"/>
        <v>0</v>
      </c>
      <c r="AB1579" s="211" t="str">
        <f t="shared" si="198"/>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196"/>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197"/>
        <v>0</v>
      </c>
      <c r="AB1580" s="211" t="str">
        <f t="shared" si="198"/>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196"/>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197"/>
        <v>0</v>
      </c>
      <c r="AB1581" s="211" t="str">
        <f t="shared" si="198"/>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196"/>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197"/>
        <v>0</v>
      </c>
      <c r="AB1582" s="211" t="str">
        <f t="shared" si="198"/>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196"/>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197"/>
        <v>0</v>
      </c>
      <c r="AB1583" s="211" t="str">
        <f t="shared" si="198"/>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196"/>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197"/>
        <v>0</v>
      </c>
      <c r="AB1584" s="211" t="str">
        <f t="shared" si="198"/>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196"/>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197"/>
        <v>0</v>
      </c>
      <c r="AB1585" s="211" t="str">
        <f t="shared" si="198"/>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196"/>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197"/>
        <v>0</v>
      </c>
      <c r="AB1586" s="211" t="str">
        <f t="shared" si="198"/>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196"/>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197"/>
        <v>0</v>
      </c>
      <c r="AB1587" s="211" t="str">
        <f t="shared" si="198"/>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196"/>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197"/>
        <v>0</v>
      </c>
      <c r="AB1588" s="211" t="str">
        <f t="shared" si="198"/>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196"/>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197"/>
        <v>0</v>
      </c>
      <c r="AB1589" s="211" t="str">
        <f t="shared" si="198"/>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196"/>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197"/>
        <v>0</v>
      </c>
      <c r="AB1590" s="211" t="str">
        <f t="shared" si="198"/>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196"/>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197"/>
        <v>0</v>
      </c>
      <c r="AB1591" s="211" t="str">
        <f t="shared" si="198"/>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196"/>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197"/>
        <v>0</v>
      </c>
      <c r="AB1592" s="211" t="str">
        <f t="shared" si="198"/>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196"/>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197"/>
        <v>0</v>
      </c>
      <c r="AB1593" s="211" t="str">
        <f t="shared" si="198"/>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196"/>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197"/>
        <v>0</v>
      </c>
      <c r="AB1594" s="211" t="str">
        <f t="shared" si="198"/>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199">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00">IF(AND(C1595="Smelter not listed",OR(LEN(D1595)=0,LEN(E1595)=0)),1,0)</f>
        <v>0</v>
      </c>
      <c r="AB1595" s="211" t="str">
        <f t="shared" ref="AB1595" si="201">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02">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03">IF(AND(C1596="Smelter not listed",OR(LEN(D1596)=0,LEN(E1596)=0)),1,0)</f>
        <v>0</v>
      </c>
      <c r="AB1596" s="211" t="str">
        <f t="shared" ref="AB1596:AB1627" si="204">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02"/>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03"/>
        <v>0</v>
      </c>
      <c r="AB1597" s="211" t="str">
        <f t="shared" si="204"/>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02"/>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03"/>
        <v>0</v>
      </c>
      <c r="AB1598" s="211" t="str">
        <f t="shared" si="204"/>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02"/>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03"/>
        <v>0</v>
      </c>
      <c r="AB1599" s="211" t="str">
        <f t="shared" si="204"/>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02"/>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03"/>
        <v>0</v>
      </c>
      <c r="AB1600" s="211" t="str">
        <f t="shared" si="204"/>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02"/>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03"/>
        <v>0</v>
      </c>
      <c r="AB1601" s="211" t="str">
        <f t="shared" si="204"/>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02"/>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03"/>
        <v>0</v>
      </c>
      <c r="AB1602" s="211" t="str">
        <f t="shared" si="204"/>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02"/>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03"/>
        <v>0</v>
      </c>
      <c r="AB1603" s="211" t="str">
        <f t="shared" si="204"/>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02"/>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03"/>
        <v>0</v>
      </c>
      <c r="AB1604" s="211" t="str">
        <f t="shared" si="204"/>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02"/>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03"/>
        <v>0</v>
      </c>
      <c r="AB1605" s="211" t="str">
        <f t="shared" si="204"/>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02"/>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03"/>
        <v>0</v>
      </c>
      <c r="AB1606" s="211" t="str">
        <f t="shared" si="204"/>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02"/>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03"/>
        <v>0</v>
      </c>
      <c r="AB1607" s="211" t="str">
        <f t="shared" si="204"/>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02"/>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03"/>
        <v>0</v>
      </c>
      <c r="AB1608" s="211" t="str">
        <f t="shared" si="204"/>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02"/>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03"/>
        <v>0</v>
      </c>
      <c r="AB1609" s="211" t="str">
        <f t="shared" si="204"/>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02"/>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03"/>
        <v>0</v>
      </c>
      <c r="AB1610" s="211" t="str">
        <f t="shared" si="204"/>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02"/>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03"/>
        <v>0</v>
      </c>
      <c r="AB1611" s="211" t="str">
        <f t="shared" si="204"/>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02"/>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03"/>
        <v>0</v>
      </c>
      <c r="AB1612" s="211" t="str">
        <f t="shared" si="204"/>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02"/>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03"/>
        <v>0</v>
      </c>
      <c r="AB1613" s="211" t="str">
        <f t="shared" si="204"/>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02"/>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03"/>
        <v>0</v>
      </c>
      <c r="AB1614" s="211" t="str">
        <f t="shared" si="204"/>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02"/>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03"/>
        <v>0</v>
      </c>
      <c r="AB1615" s="211" t="str">
        <f t="shared" si="204"/>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02"/>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03"/>
        <v>0</v>
      </c>
      <c r="AB1616" s="211" t="str">
        <f t="shared" si="204"/>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02"/>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03"/>
        <v>0</v>
      </c>
      <c r="AB1617" s="211" t="str">
        <f t="shared" si="204"/>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02"/>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03"/>
        <v>0</v>
      </c>
      <c r="AB1618" s="211" t="str">
        <f t="shared" si="204"/>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02"/>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03"/>
        <v>0</v>
      </c>
      <c r="AB1619" s="211" t="str">
        <f t="shared" si="204"/>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02"/>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03"/>
        <v>0</v>
      </c>
      <c r="AB1620" s="211" t="str">
        <f t="shared" si="204"/>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02"/>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03"/>
        <v>0</v>
      </c>
      <c r="AB1621" s="211" t="str">
        <f t="shared" si="204"/>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02"/>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03"/>
        <v>0</v>
      </c>
      <c r="AB1622" s="211" t="str">
        <f t="shared" si="204"/>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02"/>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03"/>
        <v>0</v>
      </c>
      <c r="AB1623" s="211" t="str">
        <f t="shared" si="204"/>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02"/>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03"/>
        <v>0</v>
      </c>
      <c r="AB1624" s="211" t="str">
        <f t="shared" si="204"/>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02"/>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03"/>
        <v>0</v>
      </c>
      <c r="AB1625" s="211" t="str">
        <f t="shared" si="204"/>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02"/>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03"/>
        <v>0</v>
      </c>
      <c r="AB1626" s="211" t="str">
        <f t="shared" si="204"/>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02"/>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03"/>
        <v>0</v>
      </c>
      <c r="AB1627" s="211" t="str">
        <f t="shared" si="204"/>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05">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06">IF(AND(C1628="Smelter not listed",OR(LEN(D1628)=0,LEN(E1628)=0)),1,0)</f>
        <v>0</v>
      </c>
      <c r="AB1628" s="211" t="str">
        <f t="shared" ref="AB1628:AB1658" si="207">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05"/>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06"/>
        <v>0</v>
      </c>
      <c r="AB1629" s="211" t="str">
        <f t="shared" si="207"/>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05"/>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06"/>
        <v>0</v>
      </c>
      <c r="AB1630" s="211" t="str">
        <f t="shared" si="207"/>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05"/>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06"/>
        <v>0</v>
      </c>
      <c r="AB1631" s="211" t="str">
        <f t="shared" si="207"/>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05"/>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06"/>
        <v>0</v>
      </c>
      <c r="AB1632" s="211" t="str">
        <f t="shared" si="207"/>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05"/>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06"/>
        <v>0</v>
      </c>
      <c r="AB1633" s="211" t="str">
        <f t="shared" si="207"/>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05"/>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06"/>
        <v>0</v>
      </c>
      <c r="AB1634" s="211" t="str">
        <f t="shared" si="207"/>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05"/>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06"/>
        <v>0</v>
      </c>
      <c r="AB1635" s="211" t="str">
        <f t="shared" si="207"/>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05"/>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06"/>
        <v>0</v>
      </c>
      <c r="AB1636" s="211" t="str">
        <f t="shared" si="207"/>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05"/>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06"/>
        <v>0</v>
      </c>
      <c r="AB1637" s="211" t="str">
        <f t="shared" si="207"/>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05"/>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06"/>
        <v>0</v>
      </c>
      <c r="AB1638" s="211" t="str">
        <f t="shared" si="207"/>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05"/>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06"/>
        <v>0</v>
      </c>
      <c r="AB1639" s="211" t="str">
        <f t="shared" si="207"/>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05"/>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06"/>
        <v>0</v>
      </c>
      <c r="AB1640" s="211" t="str">
        <f t="shared" si="207"/>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05"/>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06"/>
        <v>0</v>
      </c>
      <c r="AB1641" s="211" t="str">
        <f t="shared" si="207"/>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05"/>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06"/>
        <v>0</v>
      </c>
      <c r="AB1642" s="211" t="str">
        <f t="shared" si="207"/>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05"/>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06"/>
        <v>0</v>
      </c>
      <c r="AB1643" s="211" t="str">
        <f t="shared" si="207"/>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05"/>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06"/>
        <v>0</v>
      </c>
      <c r="AB1644" s="211" t="str">
        <f t="shared" si="207"/>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05"/>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06"/>
        <v>0</v>
      </c>
      <c r="AB1645" s="211" t="str">
        <f t="shared" si="207"/>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05"/>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06"/>
        <v>0</v>
      </c>
      <c r="AB1646" s="211" t="str">
        <f t="shared" si="207"/>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05"/>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06"/>
        <v>0</v>
      </c>
      <c r="AB1647" s="211" t="str">
        <f t="shared" si="207"/>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05"/>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06"/>
        <v>0</v>
      </c>
      <c r="AB1648" s="211" t="str">
        <f t="shared" si="207"/>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05"/>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06"/>
        <v>0</v>
      </c>
      <c r="AB1649" s="211" t="str">
        <f t="shared" si="207"/>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05"/>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06"/>
        <v>0</v>
      </c>
      <c r="AB1650" s="211" t="str">
        <f t="shared" si="207"/>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05"/>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06"/>
        <v>0</v>
      </c>
      <c r="AB1651" s="211" t="str">
        <f t="shared" si="207"/>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05"/>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06"/>
        <v>0</v>
      </c>
      <c r="AB1652" s="211" t="str">
        <f t="shared" si="207"/>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05"/>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06"/>
        <v>0</v>
      </c>
      <c r="AB1653" s="211" t="str">
        <f t="shared" si="207"/>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05"/>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06"/>
        <v>0</v>
      </c>
      <c r="AB1654" s="211" t="str">
        <f t="shared" si="207"/>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05"/>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06"/>
        <v>0</v>
      </c>
      <c r="AB1655" s="211" t="str">
        <f t="shared" si="207"/>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05"/>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06"/>
        <v>0</v>
      </c>
      <c r="AB1656" s="211" t="str">
        <f t="shared" si="207"/>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05"/>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06"/>
        <v>0</v>
      </c>
      <c r="AB1657" s="211" t="str">
        <f t="shared" si="207"/>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05"/>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06"/>
        <v>0</v>
      </c>
      <c r="AB1658" s="211" t="str">
        <f t="shared" si="207"/>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08">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09">IF(AND(C1659="Smelter not listed",OR(LEN(D1659)=0,LEN(E1659)=0)),1,0)</f>
        <v>0</v>
      </c>
      <c r="AB1659" s="211" t="str">
        <f t="shared" ref="AB1659" si="210">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11">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12">IF(AND(C1660="Smelter not listed",OR(LEN(D1660)=0,LEN(E1660)=0)),1,0)</f>
        <v>0</v>
      </c>
      <c r="AB1660" s="211" t="str">
        <f t="shared" ref="AB1660:AB1691" si="213">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11"/>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12"/>
        <v>0</v>
      </c>
      <c r="AB1661" s="211" t="str">
        <f t="shared" si="213"/>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11"/>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12"/>
        <v>0</v>
      </c>
      <c r="AB1662" s="211" t="str">
        <f t="shared" si="213"/>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11"/>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12"/>
        <v>0</v>
      </c>
      <c r="AB1663" s="211" t="str">
        <f t="shared" si="213"/>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11"/>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12"/>
        <v>0</v>
      </c>
      <c r="AB1664" s="211" t="str">
        <f t="shared" si="213"/>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11"/>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12"/>
        <v>0</v>
      </c>
      <c r="AB1665" s="211" t="str">
        <f t="shared" si="213"/>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11"/>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12"/>
        <v>0</v>
      </c>
      <c r="AB1666" s="211" t="str">
        <f t="shared" si="213"/>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11"/>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12"/>
        <v>0</v>
      </c>
      <c r="AB1667" s="211" t="str">
        <f t="shared" si="213"/>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11"/>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12"/>
        <v>0</v>
      </c>
      <c r="AB1668" s="211" t="str">
        <f t="shared" si="213"/>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11"/>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12"/>
        <v>0</v>
      </c>
      <c r="AB1669" s="211" t="str">
        <f t="shared" si="213"/>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11"/>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12"/>
        <v>0</v>
      </c>
      <c r="AB1670" s="211" t="str">
        <f t="shared" si="213"/>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11"/>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12"/>
        <v>0</v>
      </c>
      <c r="AB1671" s="211" t="str">
        <f t="shared" si="213"/>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11"/>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12"/>
        <v>0</v>
      </c>
      <c r="AB1672" s="211" t="str">
        <f t="shared" si="213"/>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11"/>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12"/>
        <v>0</v>
      </c>
      <c r="AB1673" s="211" t="str">
        <f t="shared" si="213"/>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11"/>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12"/>
        <v>0</v>
      </c>
      <c r="AB1674" s="211" t="str">
        <f t="shared" si="213"/>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11"/>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12"/>
        <v>0</v>
      </c>
      <c r="AB1675" s="211" t="str">
        <f t="shared" si="213"/>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11"/>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12"/>
        <v>0</v>
      </c>
      <c r="AB1676" s="211" t="str">
        <f t="shared" si="213"/>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11"/>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12"/>
        <v>0</v>
      </c>
      <c r="AB1677" s="211" t="str">
        <f t="shared" si="213"/>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11"/>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12"/>
        <v>0</v>
      </c>
      <c r="AB1678" s="211" t="str">
        <f t="shared" si="213"/>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11"/>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12"/>
        <v>0</v>
      </c>
      <c r="AB1679" s="211" t="str">
        <f t="shared" si="213"/>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11"/>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12"/>
        <v>0</v>
      </c>
      <c r="AB1680" s="211" t="str">
        <f t="shared" si="213"/>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11"/>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12"/>
        <v>0</v>
      </c>
      <c r="AB1681" s="211" t="str">
        <f t="shared" si="213"/>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11"/>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12"/>
        <v>0</v>
      </c>
      <c r="AB1682" s="211" t="str">
        <f t="shared" si="213"/>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11"/>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12"/>
        <v>0</v>
      </c>
      <c r="AB1683" s="211" t="str">
        <f t="shared" si="213"/>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11"/>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12"/>
        <v>0</v>
      </c>
      <c r="AB1684" s="211" t="str">
        <f t="shared" si="213"/>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11"/>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12"/>
        <v>0</v>
      </c>
      <c r="AB1685" s="211" t="str">
        <f t="shared" si="213"/>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11"/>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12"/>
        <v>0</v>
      </c>
      <c r="AB1686" s="211" t="str">
        <f t="shared" si="213"/>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11"/>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12"/>
        <v>0</v>
      </c>
      <c r="AB1687" s="211" t="str">
        <f t="shared" si="213"/>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11"/>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12"/>
        <v>0</v>
      </c>
      <c r="AB1688" s="211" t="str">
        <f t="shared" si="213"/>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11"/>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12"/>
        <v>0</v>
      </c>
      <c r="AB1689" s="211" t="str">
        <f t="shared" si="213"/>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11"/>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12"/>
        <v>0</v>
      </c>
      <c r="AB1690" s="211" t="str">
        <f t="shared" si="213"/>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11"/>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12"/>
        <v>0</v>
      </c>
      <c r="AB1691" s="211" t="str">
        <f t="shared" si="213"/>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14">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15">IF(AND(C1692="Smelter not listed",OR(LEN(D1692)=0,LEN(E1692)=0)),1,0)</f>
        <v>0</v>
      </c>
      <c r="AB1692" s="211" t="str">
        <f t="shared" ref="AB1692:AB1722" si="216">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14"/>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15"/>
        <v>0</v>
      </c>
      <c r="AB1693" s="211" t="str">
        <f t="shared" si="216"/>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14"/>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15"/>
        <v>0</v>
      </c>
      <c r="AB1694" s="211" t="str">
        <f t="shared" si="216"/>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14"/>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15"/>
        <v>0</v>
      </c>
      <c r="AB1695" s="211" t="str">
        <f t="shared" si="216"/>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14"/>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15"/>
        <v>0</v>
      </c>
      <c r="AB1696" s="211" t="str">
        <f t="shared" si="216"/>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14"/>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15"/>
        <v>0</v>
      </c>
      <c r="AB1697" s="211" t="str">
        <f t="shared" si="216"/>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14"/>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15"/>
        <v>0</v>
      </c>
      <c r="AB1698" s="211" t="str">
        <f t="shared" si="216"/>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14"/>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15"/>
        <v>0</v>
      </c>
      <c r="AB1699" s="211" t="str">
        <f t="shared" si="216"/>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14"/>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15"/>
        <v>0</v>
      </c>
      <c r="AB1700" s="211" t="str">
        <f t="shared" si="216"/>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14"/>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15"/>
        <v>0</v>
      </c>
      <c r="AB1701" s="211" t="str">
        <f t="shared" si="216"/>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14"/>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15"/>
        <v>0</v>
      </c>
      <c r="AB1702" s="211" t="str">
        <f t="shared" si="216"/>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14"/>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15"/>
        <v>0</v>
      </c>
      <c r="AB1703" s="211" t="str">
        <f t="shared" si="216"/>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14"/>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15"/>
        <v>0</v>
      </c>
      <c r="AB1704" s="211" t="str">
        <f t="shared" si="216"/>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14"/>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15"/>
        <v>0</v>
      </c>
      <c r="AB1705" s="211" t="str">
        <f t="shared" si="216"/>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14"/>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15"/>
        <v>0</v>
      </c>
      <c r="AB1706" s="211" t="str">
        <f t="shared" si="216"/>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14"/>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15"/>
        <v>0</v>
      </c>
      <c r="AB1707" s="211" t="str">
        <f t="shared" si="216"/>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14"/>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15"/>
        <v>0</v>
      </c>
      <c r="AB1708" s="211" t="str">
        <f t="shared" si="216"/>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14"/>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15"/>
        <v>0</v>
      </c>
      <c r="AB1709" s="211" t="str">
        <f t="shared" si="216"/>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14"/>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15"/>
        <v>0</v>
      </c>
      <c r="AB1710" s="211" t="str">
        <f t="shared" si="216"/>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14"/>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15"/>
        <v>0</v>
      </c>
      <c r="AB1711" s="211" t="str">
        <f t="shared" si="216"/>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14"/>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15"/>
        <v>0</v>
      </c>
      <c r="AB1712" s="211" t="str">
        <f t="shared" si="216"/>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14"/>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15"/>
        <v>0</v>
      </c>
      <c r="AB1713" s="211" t="str">
        <f t="shared" si="216"/>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14"/>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15"/>
        <v>0</v>
      </c>
      <c r="AB1714" s="211" t="str">
        <f t="shared" si="216"/>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14"/>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15"/>
        <v>0</v>
      </c>
      <c r="AB1715" s="211" t="str">
        <f t="shared" si="216"/>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14"/>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15"/>
        <v>0</v>
      </c>
      <c r="AB1716" s="211" t="str">
        <f t="shared" si="216"/>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14"/>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15"/>
        <v>0</v>
      </c>
      <c r="AB1717" s="211" t="str">
        <f t="shared" si="216"/>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14"/>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15"/>
        <v>0</v>
      </c>
      <c r="AB1718" s="211" t="str">
        <f t="shared" si="216"/>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14"/>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15"/>
        <v>0</v>
      </c>
      <c r="AB1719" s="211" t="str">
        <f t="shared" si="216"/>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14"/>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15"/>
        <v>0</v>
      </c>
      <c r="AB1720" s="211" t="str">
        <f t="shared" si="216"/>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14"/>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15"/>
        <v>0</v>
      </c>
      <c r="AB1721" s="211" t="str">
        <f t="shared" si="216"/>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14"/>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15"/>
        <v>0</v>
      </c>
      <c r="AB1722" s="211" t="str">
        <f t="shared" si="216"/>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17">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18">IF(AND(C1723="Smelter not listed",OR(LEN(D1723)=0,LEN(E1723)=0)),1,0)</f>
        <v>0</v>
      </c>
      <c r="AB1723" s="211" t="str">
        <f t="shared" ref="AB1723" si="219">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20">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21">IF(AND(C1724="Smelter not listed",OR(LEN(D1724)=0,LEN(E1724)=0)),1,0)</f>
        <v>0</v>
      </c>
      <c r="AB1724" s="211" t="str">
        <f t="shared" ref="AB1724:AB1755" si="222">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20"/>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21"/>
        <v>0</v>
      </c>
      <c r="AB1725" s="211" t="str">
        <f t="shared" si="222"/>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20"/>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21"/>
        <v>0</v>
      </c>
      <c r="AB1726" s="211" t="str">
        <f t="shared" si="222"/>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20"/>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21"/>
        <v>0</v>
      </c>
      <c r="AB1727" s="211" t="str">
        <f t="shared" si="222"/>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20"/>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21"/>
        <v>0</v>
      </c>
      <c r="AB1728" s="211" t="str">
        <f t="shared" si="222"/>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20"/>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21"/>
        <v>0</v>
      </c>
      <c r="AB1729" s="211" t="str">
        <f t="shared" si="222"/>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20"/>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21"/>
        <v>0</v>
      </c>
      <c r="AB1730" s="211" t="str">
        <f t="shared" si="222"/>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20"/>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21"/>
        <v>0</v>
      </c>
      <c r="AB1731" s="211" t="str">
        <f t="shared" si="222"/>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20"/>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21"/>
        <v>0</v>
      </c>
      <c r="AB1732" s="211" t="str">
        <f t="shared" si="222"/>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20"/>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21"/>
        <v>0</v>
      </c>
      <c r="AB1733" s="211" t="str">
        <f t="shared" si="222"/>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20"/>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21"/>
        <v>0</v>
      </c>
      <c r="AB1734" s="211" t="str">
        <f t="shared" si="222"/>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20"/>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21"/>
        <v>0</v>
      </c>
      <c r="AB1735" s="211" t="str">
        <f t="shared" si="222"/>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20"/>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21"/>
        <v>0</v>
      </c>
      <c r="AB1736" s="211" t="str">
        <f t="shared" si="222"/>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20"/>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21"/>
        <v>0</v>
      </c>
      <c r="AB1737" s="211" t="str">
        <f t="shared" si="222"/>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20"/>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21"/>
        <v>0</v>
      </c>
      <c r="AB1738" s="211" t="str">
        <f t="shared" si="222"/>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20"/>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21"/>
        <v>0</v>
      </c>
      <c r="AB1739" s="211" t="str">
        <f t="shared" si="222"/>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20"/>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21"/>
        <v>0</v>
      </c>
      <c r="AB1740" s="211" t="str">
        <f t="shared" si="222"/>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20"/>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21"/>
        <v>0</v>
      </c>
      <c r="AB1741" s="211" t="str">
        <f t="shared" si="222"/>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20"/>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21"/>
        <v>0</v>
      </c>
      <c r="AB1742" s="211" t="str">
        <f t="shared" si="222"/>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20"/>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21"/>
        <v>0</v>
      </c>
      <c r="AB1743" s="211" t="str">
        <f t="shared" si="222"/>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20"/>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21"/>
        <v>0</v>
      </c>
      <c r="AB1744" s="211" t="str">
        <f t="shared" si="222"/>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20"/>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21"/>
        <v>0</v>
      </c>
      <c r="AB1745" s="211" t="str">
        <f t="shared" si="222"/>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20"/>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21"/>
        <v>0</v>
      </c>
      <c r="AB1746" s="211" t="str">
        <f t="shared" si="222"/>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20"/>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21"/>
        <v>0</v>
      </c>
      <c r="AB1747" s="211" t="str">
        <f t="shared" si="222"/>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20"/>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21"/>
        <v>0</v>
      </c>
      <c r="AB1748" s="211" t="str">
        <f t="shared" si="222"/>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20"/>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21"/>
        <v>0</v>
      </c>
      <c r="AB1749" s="211" t="str">
        <f t="shared" si="222"/>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20"/>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21"/>
        <v>0</v>
      </c>
      <c r="AB1750" s="211" t="str">
        <f t="shared" si="222"/>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20"/>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21"/>
        <v>0</v>
      </c>
      <c r="AB1751" s="211" t="str">
        <f t="shared" si="222"/>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20"/>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21"/>
        <v>0</v>
      </c>
      <c r="AB1752" s="211" t="str">
        <f t="shared" si="222"/>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20"/>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21"/>
        <v>0</v>
      </c>
      <c r="AB1753" s="211" t="str">
        <f t="shared" si="222"/>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20"/>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21"/>
        <v>0</v>
      </c>
      <c r="AB1754" s="211" t="str">
        <f t="shared" si="222"/>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20"/>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21"/>
        <v>0</v>
      </c>
      <c r="AB1755" s="211" t="str">
        <f t="shared" si="222"/>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23">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24">IF(AND(C1756="Smelter not listed",OR(LEN(D1756)=0,LEN(E1756)=0)),1,0)</f>
        <v>0</v>
      </c>
      <c r="AB1756" s="211" t="str">
        <f t="shared" ref="AB1756:AB1786" si="225">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23"/>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24"/>
        <v>0</v>
      </c>
      <c r="AB1757" s="211" t="str">
        <f t="shared" si="225"/>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23"/>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24"/>
        <v>0</v>
      </c>
      <c r="AB1758" s="211" t="str">
        <f t="shared" si="225"/>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23"/>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24"/>
        <v>0</v>
      </c>
      <c r="AB1759" s="211" t="str">
        <f t="shared" si="225"/>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23"/>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24"/>
        <v>0</v>
      </c>
      <c r="AB1760" s="211" t="str">
        <f t="shared" si="225"/>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23"/>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24"/>
        <v>0</v>
      </c>
      <c r="AB1761" s="211" t="str">
        <f t="shared" si="225"/>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23"/>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24"/>
        <v>0</v>
      </c>
      <c r="AB1762" s="211" t="str">
        <f t="shared" si="225"/>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23"/>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24"/>
        <v>0</v>
      </c>
      <c r="AB1763" s="211" t="str">
        <f t="shared" si="225"/>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23"/>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24"/>
        <v>0</v>
      </c>
      <c r="AB1764" s="211" t="str">
        <f t="shared" si="225"/>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23"/>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24"/>
        <v>0</v>
      </c>
      <c r="AB1765" s="211" t="str">
        <f t="shared" si="225"/>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23"/>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24"/>
        <v>0</v>
      </c>
      <c r="AB1766" s="211" t="str">
        <f t="shared" si="225"/>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23"/>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24"/>
        <v>0</v>
      </c>
      <c r="AB1767" s="211" t="str">
        <f t="shared" si="225"/>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23"/>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24"/>
        <v>0</v>
      </c>
      <c r="AB1768" s="211" t="str">
        <f t="shared" si="225"/>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23"/>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24"/>
        <v>0</v>
      </c>
      <c r="AB1769" s="211" t="str">
        <f t="shared" si="225"/>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23"/>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24"/>
        <v>0</v>
      </c>
      <c r="AB1770" s="211" t="str">
        <f t="shared" si="225"/>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23"/>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24"/>
        <v>0</v>
      </c>
      <c r="AB1771" s="211" t="str">
        <f t="shared" si="225"/>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23"/>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24"/>
        <v>0</v>
      </c>
      <c r="AB1772" s="211" t="str">
        <f t="shared" si="225"/>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23"/>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24"/>
        <v>0</v>
      </c>
      <c r="AB1773" s="211" t="str">
        <f t="shared" si="225"/>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23"/>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24"/>
        <v>0</v>
      </c>
      <c r="AB1774" s="211" t="str">
        <f t="shared" si="225"/>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23"/>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24"/>
        <v>0</v>
      </c>
      <c r="AB1775" s="211" t="str">
        <f t="shared" si="225"/>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23"/>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24"/>
        <v>0</v>
      </c>
      <c r="AB1776" s="211" t="str">
        <f t="shared" si="225"/>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23"/>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24"/>
        <v>0</v>
      </c>
      <c r="AB1777" s="211" t="str">
        <f t="shared" si="225"/>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23"/>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24"/>
        <v>0</v>
      </c>
      <c r="AB1778" s="211" t="str">
        <f t="shared" si="225"/>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23"/>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24"/>
        <v>0</v>
      </c>
      <c r="AB1779" s="211" t="str">
        <f t="shared" si="225"/>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23"/>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24"/>
        <v>0</v>
      </c>
      <c r="AB1780" s="211" t="str">
        <f t="shared" si="225"/>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23"/>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24"/>
        <v>0</v>
      </c>
      <c r="AB1781" s="211" t="str">
        <f t="shared" si="225"/>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23"/>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24"/>
        <v>0</v>
      </c>
      <c r="AB1782" s="211" t="str">
        <f t="shared" si="225"/>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23"/>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24"/>
        <v>0</v>
      </c>
      <c r="AB1783" s="211" t="str">
        <f t="shared" si="225"/>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23"/>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24"/>
        <v>0</v>
      </c>
      <c r="AB1784" s="211" t="str">
        <f t="shared" si="225"/>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23"/>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24"/>
        <v>0</v>
      </c>
      <c r="AB1785" s="211" t="str">
        <f t="shared" si="225"/>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23"/>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24"/>
        <v>0</v>
      </c>
      <c r="AB1786" s="211" t="str">
        <f t="shared" si="225"/>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26">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27">IF(AND(C1787="Smelter not listed",OR(LEN(D1787)=0,LEN(E1787)=0)),1,0)</f>
        <v>0</v>
      </c>
      <c r="AB1787" s="211" t="str">
        <f t="shared" ref="AB1787" si="228">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29">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30">IF(AND(C1788="Smelter not listed",OR(LEN(D1788)=0,LEN(E1788)=0)),1,0)</f>
        <v>0</v>
      </c>
      <c r="AB1788" s="211" t="str">
        <f t="shared" ref="AB1788:AB1819" si="231">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29"/>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30"/>
        <v>0</v>
      </c>
      <c r="AB1789" s="211" t="str">
        <f t="shared" si="231"/>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29"/>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30"/>
        <v>0</v>
      </c>
      <c r="AB1790" s="211" t="str">
        <f t="shared" si="231"/>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29"/>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30"/>
        <v>0</v>
      </c>
      <c r="AB1791" s="211" t="str">
        <f t="shared" si="231"/>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29"/>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30"/>
        <v>0</v>
      </c>
      <c r="AB1792" s="211" t="str">
        <f t="shared" si="231"/>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29"/>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30"/>
        <v>0</v>
      </c>
      <c r="AB1793" s="211" t="str">
        <f t="shared" si="231"/>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29"/>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30"/>
        <v>0</v>
      </c>
      <c r="AB1794" s="211" t="str">
        <f t="shared" si="231"/>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29"/>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30"/>
        <v>0</v>
      </c>
      <c r="AB1795" s="211" t="str">
        <f t="shared" si="231"/>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29"/>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30"/>
        <v>0</v>
      </c>
      <c r="AB1796" s="211" t="str">
        <f t="shared" si="231"/>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29"/>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30"/>
        <v>0</v>
      </c>
      <c r="AB1797" s="211" t="str">
        <f t="shared" si="231"/>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29"/>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30"/>
        <v>0</v>
      </c>
      <c r="AB1798" s="211" t="str">
        <f t="shared" si="231"/>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29"/>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30"/>
        <v>0</v>
      </c>
      <c r="AB1799" s="211" t="str">
        <f t="shared" si="231"/>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29"/>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30"/>
        <v>0</v>
      </c>
      <c r="AB1800" s="211" t="str">
        <f t="shared" si="231"/>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29"/>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30"/>
        <v>0</v>
      </c>
      <c r="AB1801" s="211" t="str">
        <f t="shared" si="231"/>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29"/>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30"/>
        <v>0</v>
      </c>
      <c r="AB1802" s="211" t="str">
        <f t="shared" si="231"/>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29"/>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30"/>
        <v>0</v>
      </c>
      <c r="AB1803" s="211" t="str">
        <f t="shared" si="231"/>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29"/>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30"/>
        <v>0</v>
      </c>
      <c r="AB1804" s="211" t="str">
        <f t="shared" si="231"/>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29"/>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30"/>
        <v>0</v>
      </c>
      <c r="AB1805" s="211" t="str">
        <f t="shared" si="231"/>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29"/>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30"/>
        <v>0</v>
      </c>
      <c r="AB1806" s="211" t="str">
        <f t="shared" si="231"/>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29"/>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30"/>
        <v>0</v>
      </c>
      <c r="AB1807" s="211" t="str">
        <f t="shared" si="231"/>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29"/>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30"/>
        <v>0</v>
      </c>
      <c r="AB1808" s="211" t="str">
        <f t="shared" si="231"/>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29"/>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30"/>
        <v>0</v>
      </c>
      <c r="AB1809" s="211" t="str">
        <f t="shared" si="231"/>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29"/>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30"/>
        <v>0</v>
      </c>
      <c r="AB1810" s="211" t="str">
        <f t="shared" si="231"/>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29"/>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30"/>
        <v>0</v>
      </c>
      <c r="AB1811" s="211" t="str">
        <f t="shared" si="231"/>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29"/>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30"/>
        <v>0</v>
      </c>
      <c r="AB1812" s="211" t="str">
        <f t="shared" si="231"/>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29"/>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30"/>
        <v>0</v>
      </c>
      <c r="AB1813" s="211" t="str">
        <f t="shared" si="231"/>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29"/>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30"/>
        <v>0</v>
      </c>
      <c r="AB1814" s="211" t="str">
        <f t="shared" si="231"/>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29"/>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30"/>
        <v>0</v>
      </c>
      <c r="AB1815" s="211" t="str">
        <f t="shared" si="231"/>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29"/>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30"/>
        <v>0</v>
      </c>
      <c r="AB1816" s="211" t="str">
        <f t="shared" si="231"/>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29"/>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30"/>
        <v>0</v>
      </c>
      <c r="AB1817" s="211" t="str">
        <f t="shared" si="231"/>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29"/>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30"/>
        <v>0</v>
      </c>
      <c r="AB1818" s="211" t="str">
        <f t="shared" si="231"/>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29"/>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30"/>
        <v>0</v>
      </c>
      <c r="AB1819" s="211" t="str">
        <f t="shared" si="231"/>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32">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33">IF(AND(C1820="Smelter not listed",OR(LEN(D1820)=0,LEN(E1820)=0)),1,0)</f>
        <v>0</v>
      </c>
      <c r="AB1820" s="211" t="str">
        <f t="shared" ref="AB1820:AB1850" si="234">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32"/>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33"/>
        <v>0</v>
      </c>
      <c r="AB1821" s="211" t="str">
        <f t="shared" si="234"/>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32"/>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33"/>
        <v>0</v>
      </c>
      <c r="AB1822" s="211" t="str">
        <f t="shared" si="234"/>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32"/>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33"/>
        <v>0</v>
      </c>
      <c r="AB1823" s="211" t="str">
        <f t="shared" si="234"/>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32"/>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33"/>
        <v>0</v>
      </c>
      <c r="AB1824" s="211" t="str">
        <f t="shared" si="234"/>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32"/>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33"/>
        <v>0</v>
      </c>
      <c r="AB1825" s="211" t="str">
        <f t="shared" si="234"/>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32"/>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33"/>
        <v>0</v>
      </c>
      <c r="AB1826" s="211" t="str">
        <f t="shared" si="234"/>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32"/>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33"/>
        <v>0</v>
      </c>
      <c r="AB1827" s="211" t="str">
        <f t="shared" si="234"/>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32"/>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33"/>
        <v>0</v>
      </c>
      <c r="AB1828" s="211" t="str">
        <f t="shared" si="234"/>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32"/>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33"/>
        <v>0</v>
      </c>
      <c r="AB1829" s="211" t="str">
        <f t="shared" si="234"/>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32"/>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33"/>
        <v>0</v>
      </c>
      <c r="AB1830" s="211" t="str">
        <f t="shared" si="234"/>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32"/>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33"/>
        <v>0</v>
      </c>
      <c r="AB1831" s="211" t="str">
        <f t="shared" si="234"/>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32"/>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33"/>
        <v>0</v>
      </c>
      <c r="AB1832" s="211" t="str">
        <f t="shared" si="234"/>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32"/>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33"/>
        <v>0</v>
      </c>
      <c r="AB1833" s="211" t="str">
        <f t="shared" si="234"/>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32"/>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33"/>
        <v>0</v>
      </c>
      <c r="AB1834" s="211" t="str">
        <f t="shared" si="234"/>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32"/>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33"/>
        <v>0</v>
      </c>
      <c r="AB1835" s="211" t="str">
        <f t="shared" si="234"/>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32"/>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33"/>
        <v>0</v>
      </c>
      <c r="AB1836" s="211" t="str">
        <f t="shared" si="234"/>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32"/>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33"/>
        <v>0</v>
      </c>
      <c r="AB1837" s="211" t="str">
        <f t="shared" si="234"/>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32"/>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33"/>
        <v>0</v>
      </c>
      <c r="AB1838" s="211" t="str">
        <f t="shared" si="234"/>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32"/>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33"/>
        <v>0</v>
      </c>
      <c r="AB1839" s="211" t="str">
        <f t="shared" si="234"/>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32"/>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33"/>
        <v>0</v>
      </c>
      <c r="AB1840" s="211" t="str">
        <f t="shared" si="234"/>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32"/>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33"/>
        <v>0</v>
      </c>
      <c r="AB1841" s="211" t="str">
        <f t="shared" si="234"/>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32"/>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33"/>
        <v>0</v>
      </c>
      <c r="AB1842" s="211" t="str">
        <f t="shared" si="234"/>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32"/>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33"/>
        <v>0</v>
      </c>
      <c r="AB1843" s="211" t="str">
        <f t="shared" si="234"/>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32"/>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33"/>
        <v>0</v>
      </c>
      <c r="AB1844" s="211" t="str">
        <f t="shared" si="234"/>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32"/>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33"/>
        <v>0</v>
      </c>
      <c r="AB1845" s="211" t="str">
        <f t="shared" si="234"/>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32"/>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33"/>
        <v>0</v>
      </c>
      <c r="AB1846" s="211" t="str">
        <f t="shared" si="234"/>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32"/>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33"/>
        <v>0</v>
      </c>
      <c r="AB1847" s="211" t="str">
        <f t="shared" si="234"/>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32"/>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33"/>
        <v>0</v>
      </c>
      <c r="AB1848" s="211" t="str">
        <f t="shared" si="234"/>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32"/>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33"/>
        <v>0</v>
      </c>
      <c r="AB1849" s="211" t="str">
        <f t="shared" si="234"/>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32"/>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33"/>
        <v>0</v>
      </c>
      <c r="AB1850" s="211" t="str">
        <f t="shared" si="234"/>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35">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36">IF(AND(C1851="Smelter not listed",OR(LEN(D1851)=0,LEN(E1851)=0)),1,0)</f>
        <v>0</v>
      </c>
      <c r="AB1851" s="211" t="str">
        <f t="shared" ref="AB1851" si="237">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38">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39">IF(AND(C1852="Smelter not listed",OR(LEN(D1852)=0,LEN(E1852)=0)),1,0)</f>
        <v>0</v>
      </c>
      <c r="AB1852" s="211" t="str">
        <f t="shared" ref="AB1852:AB1883" si="240">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38"/>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39"/>
        <v>0</v>
      </c>
      <c r="AB1853" s="211" t="str">
        <f t="shared" si="240"/>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38"/>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39"/>
        <v>0</v>
      </c>
      <c r="AB1854" s="211" t="str">
        <f t="shared" si="240"/>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38"/>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39"/>
        <v>0</v>
      </c>
      <c r="AB1855" s="211" t="str">
        <f t="shared" si="240"/>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38"/>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39"/>
        <v>0</v>
      </c>
      <c r="AB1856" s="211" t="str">
        <f t="shared" si="240"/>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38"/>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39"/>
        <v>0</v>
      </c>
      <c r="AB1857" s="211" t="str">
        <f t="shared" si="240"/>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38"/>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39"/>
        <v>0</v>
      </c>
      <c r="AB1858" s="211" t="str">
        <f t="shared" si="240"/>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38"/>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39"/>
        <v>0</v>
      </c>
      <c r="AB1859" s="211" t="str">
        <f t="shared" si="240"/>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38"/>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39"/>
        <v>0</v>
      </c>
      <c r="AB1860" s="211" t="str">
        <f t="shared" si="240"/>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38"/>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39"/>
        <v>0</v>
      </c>
      <c r="AB1861" s="211" t="str">
        <f t="shared" si="240"/>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38"/>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39"/>
        <v>0</v>
      </c>
      <c r="AB1862" s="211" t="str">
        <f t="shared" si="240"/>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38"/>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39"/>
        <v>0</v>
      </c>
      <c r="AB1863" s="211" t="str">
        <f t="shared" si="240"/>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38"/>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39"/>
        <v>0</v>
      </c>
      <c r="AB1864" s="211" t="str">
        <f t="shared" si="240"/>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38"/>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39"/>
        <v>0</v>
      </c>
      <c r="AB1865" s="211" t="str">
        <f t="shared" si="240"/>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38"/>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39"/>
        <v>0</v>
      </c>
      <c r="AB1866" s="211" t="str">
        <f t="shared" si="240"/>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38"/>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39"/>
        <v>0</v>
      </c>
      <c r="AB1867" s="211" t="str">
        <f t="shared" si="240"/>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38"/>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39"/>
        <v>0</v>
      </c>
      <c r="AB1868" s="211" t="str">
        <f t="shared" si="240"/>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38"/>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39"/>
        <v>0</v>
      </c>
      <c r="AB1869" s="211" t="str">
        <f t="shared" si="240"/>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38"/>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39"/>
        <v>0</v>
      </c>
      <c r="AB1870" s="211" t="str">
        <f t="shared" si="240"/>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38"/>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39"/>
        <v>0</v>
      </c>
      <c r="AB1871" s="211" t="str">
        <f t="shared" si="240"/>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38"/>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39"/>
        <v>0</v>
      </c>
      <c r="AB1872" s="211" t="str">
        <f t="shared" si="240"/>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38"/>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39"/>
        <v>0</v>
      </c>
      <c r="AB1873" s="211" t="str">
        <f t="shared" si="240"/>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38"/>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39"/>
        <v>0</v>
      </c>
      <c r="AB1874" s="211" t="str">
        <f t="shared" si="240"/>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38"/>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39"/>
        <v>0</v>
      </c>
      <c r="AB1875" s="211" t="str">
        <f t="shared" si="240"/>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38"/>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39"/>
        <v>0</v>
      </c>
      <c r="AB1876" s="211" t="str">
        <f t="shared" si="240"/>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38"/>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39"/>
        <v>0</v>
      </c>
      <c r="AB1877" s="211" t="str">
        <f t="shared" si="240"/>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38"/>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39"/>
        <v>0</v>
      </c>
      <c r="AB1878" s="211" t="str">
        <f t="shared" si="240"/>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38"/>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39"/>
        <v>0</v>
      </c>
      <c r="AB1879" s="211" t="str">
        <f t="shared" si="240"/>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38"/>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39"/>
        <v>0</v>
      </c>
      <c r="AB1880" s="211" t="str">
        <f t="shared" si="240"/>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38"/>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39"/>
        <v>0</v>
      </c>
      <c r="AB1881" s="211" t="str">
        <f t="shared" si="240"/>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38"/>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39"/>
        <v>0</v>
      </c>
      <c r="AB1882" s="211" t="str">
        <f t="shared" si="240"/>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38"/>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39"/>
        <v>0</v>
      </c>
      <c r="AB1883" s="211" t="str">
        <f t="shared" si="240"/>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41">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42">IF(AND(C1884="Smelter not listed",OR(LEN(D1884)=0,LEN(E1884)=0)),1,0)</f>
        <v>0</v>
      </c>
      <c r="AB1884" s="211" t="str">
        <f t="shared" ref="AB1884:AB1914" si="243">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41"/>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42"/>
        <v>0</v>
      </c>
      <c r="AB1885" s="211" t="str">
        <f t="shared" si="243"/>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41"/>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42"/>
        <v>0</v>
      </c>
      <c r="AB1886" s="211" t="str">
        <f t="shared" si="243"/>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41"/>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42"/>
        <v>0</v>
      </c>
      <c r="AB1887" s="211" t="str">
        <f t="shared" si="243"/>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41"/>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42"/>
        <v>0</v>
      </c>
      <c r="AB1888" s="211" t="str">
        <f t="shared" si="243"/>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41"/>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42"/>
        <v>0</v>
      </c>
      <c r="AB1889" s="211" t="str">
        <f t="shared" si="243"/>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41"/>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42"/>
        <v>0</v>
      </c>
      <c r="AB1890" s="211" t="str">
        <f t="shared" si="243"/>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41"/>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42"/>
        <v>0</v>
      </c>
      <c r="AB1891" s="211" t="str">
        <f t="shared" si="243"/>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41"/>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42"/>
        <v>0</v>
      </c>
      <c r="AB1892" s="211" t="str">
        <f t="shared" si="243"/>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41"/>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42"/>
        <v>0</v>
      </c>
      <c r="AB1893" s="211" t="str">
        <f t="shared" si="243"/>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41"/>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42"/>
        <v>0</v>
      </c>
      <c r="AB1894" s="211" t="str">
        <f t="shared" si="243"/>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41"/>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42"/>
        <v>0</v>
      </c>
      <c r="AB1895" s="211" t="str">
        <f t="shared" si="243"/>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41"/>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42"/>
        <v>0</v>
      </c>
      <c r="AB1896" s="211" t="str">
        <f t="shared" si="243"/>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41"/>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42"/>
        <v>0</v>
      </c>
      <c r="AB1897" s="211" t="str">
        <f t="shared" si="243"/>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41"/>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42"/>
        <v>0</v>
      </c>
      <c r="AB1898" s="211" t="str">
        <f t="shared" si="243"/>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41"/>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42"/>
        <v>0</v>
      </c>
      <c r="AB1899" s="211" t="str">
        <f t="shared" si="243"/>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41"/>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42"/>
        <v>0</v>
      </c>
      <c r="AB1900" s="211" t="str">
        <f t="shared" si="243"/>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41"/>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42"/>
        <v>0</v>
      </c>
      <c r="AB1901" s="211" t="str">
        <f t="shared" si="243"/>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41"/>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42"/>
        <v>0</v>
      </c>
      <c r="AB1902" s="211" t="str">
        <f t="shared" si="243"/>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41"/>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42"/>
        <v>0</v>
      </c>
      <c r="AB1903" s="211" t="str">
        <f t="shared" si="243"/>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41"/>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42"/>
        <v>0</v>
      </c>
      <c r="AB1904" s="211" t="str">
        <f t="shared" si="243"/>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41"/>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42"/>
        <v>0</v>
      </c>
      <c r="AB1905" s="211" t="str">
        <f t="shared" si="243"/>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41"/>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42"/>
        <v>0</v>
      </c>
      <c r="AB1906" s="211" t="str">
        <f t="shared" si="243"/>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41"/>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42"/>
        <v>0</v>
      </c>
      <c r="AB1907" s="211" t="str">
        <f t="shared" si="243"/>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41"/>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42"/>
        <v>0</v>
      </c>
      <c r="AB1908" s="211" t="str">
        <f t="shared" si="243"/>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41"/>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42"/>
        <v>0</v>
      </c>
      <c r="AB1909" s="211" t="str">
        <f t="shared" si="243"/>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41"/>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42"/>
        <v>0</v>
      </c>
      <c r="AB1910" s="211" t="str">
        <f t="shared" si="243"/>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41"/>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42"/>
        <v>0</v>
      </c>
      <c r="AB1911" s="211" t="str">
        <f t="shared" si="243"/>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41"/>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42"/>
        <v>0</v>
      </c>
      <c r="AB1912" s="211" t="str">
        <f t="shared" si="243"/>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41"/>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42"/>
        <v>0</v>
      </c>
      <c r="AB1913" s="211" t="str">
        <f t="shared" si="243"/>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41"/>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42"/>
        <v>0</v>
      </c>
      <c r="AB1914" s="211" t="str">
        <f t="shared" si="243"/>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44">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45">IF(AND(C1915="Smelter not listed",OR(LEN(D1915)=0,LEN(E1915)=0)),1,0)</f>
        <v>0</v>
      </c>
      <c r="AB1915" s="211" t="str">
        <f t="shared" ref="AB1915" si="246">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47">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48">IF(AND(C1916="Smelter not listed",OR(LEN(D1916)=0,LEN(E1916)=0)),1,0)</f>
        <v>0</v>
      </c>
      <c r="AB1916" s="211" t="str">
        <f t="shared" ref="AB1916:AB1947" si="249">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47"/>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48"/>
        <v>0</v>
      </c>
      <c r="AB1917" s="211" t="str">
        <f t="shared" si="249"/>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47"/>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48"/>
        <v>0</v>
      </c>
      <c r="AB1918" s="211" t="str">
        <f t="shared" si="249"/>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47"/>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48"/>
        <v>0</v>
      </c>
      <c r="AB1919" s="211" t="str">
        <f t="shared" si="249"/>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47"/>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48"/>
        <v>0</v>
      </c>
      <c r="AB1920" s="211" t="str">
        <f t="shared" si="249"/>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47"/>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48"/>
        <v>0</v>
      </c>
      <c r="AB1921" s="211" t="str">
        <f t="shared" si="249"/>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47"/>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48"/>
        <v>0</v>
      </c>
      <c r="AB1922" s="211" t="str">
        <f t="shared" si="249"/>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47"/>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48"/>
        <v>0</v>
      </c>
      <c r="AB1923" s="211" t="str">
        <f t="shared" si="249"/>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47"/>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48"/>
        <v>0</v>
      </c>
      <c r="AB1924" s="211" t="str">
        <f t="shared" si="249"/>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47"/>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48"/>
        <v>0</v>
      </c>
      <c r="AB1925" s="211" t="str">
        <f t="shared" si="249"/>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47"/>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48"/>
        <v>0</v>
      </c>
      <c r="AB1926" s="211" t="str">
        <f t="shared" si="249"/>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47"/>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48"/>
        <v>0</v>
      </c>
      <c r="AB1927" s="211" t="str">
        <f t="shared" si="249"/>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47"/>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48"/>
        <v>0</v>
      </c>
      <c r="AB1928" s="211" t="str">
        <f t="shared" si="249"/>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47"/>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48"/>
        <v>0</v>
      </c>
      <c r="AB1929" s="211" t="str">
        <f t="shared" si="249"/>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47"/>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48"/>
        <v>0</v>
      </c>
      <c r="AB1930" s="211" t="str">
        <f t="shared" si="249"/>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47"/>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48"/>
        <v>0</v>
      </c>
      <c r="AB1931" s="211" t="str">
        <f t="shared" si="249"/>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47"/>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48"/>
        <v>0</v>
      </c>
      <c r="AB1932" s="211" t="str">
        <f t="shared" si="249"/>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47"/>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48"/>
        <v>0</v>
      </c>
      <c r="AB1933" s="211" t="str">
        <f t="shared" si="249"/>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47"/>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48"/>
        <v>0</v>
      </c>
      <c r="AB1934" s="211" t="str">
        <f t="shared" si="249"/>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47"/>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48"/>
        <v>0</v>
      </c>
      <c r="AB1935" s="211" t="str">
        <f t="shared" si="249"/>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47"/>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48"/>
        <v>0</v>
      </c>
      <c r="AB1936" s="211" t="str">
        <f t="shared" si="249"/>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47"/>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48"/>
        <v>0</v>
      </c>
      <c r="AB1937" s="211" t="str">
        <f t="shared" si="249"/>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47"/>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48"/>
        <v>0</v>
      </c>
      <c r="AB1938" s="211" t="str">
        <f t="shared" si="249"/>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47"/>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48"/>
        <v>0</v>
      </c>
      <c r="AB1939" s="211" t="str">
        <f t="shared" si="249"/>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47"/>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48"/>
        <v>0</v>
      </c>
      <c r="AB1940" s="211" t="str">
        <f t="shared" si="249"/>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47"/>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48"/>
        <v>0</v>
      </c>
      <c r="AB1941" s="211" t="str">
        <f t="shared" si="249"/>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47"/>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48"/>
        <v>0</v>
      </c>
      <c r="AB1942" s="211" t="str">
        <f t="shared" si="249"/>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47"/>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48"/>
        <v>0</v>
      </c>
      <c r="AB1943" s="211" t="str">
        <f t="shared" si="249"/>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47"/>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48"/>
        <v>0</v>
      </c>
      <c r="AB1944" s="211" t="str">
        <f t="shared" si="249"/>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47"/>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48"/>
        <v>0</v>
      </c>
      <c r="AB1945" s="211" t="str">
        <f t="shared" si="249"/>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47"/>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48"/>
        <v>0</v>
      </c>
      <c r="AB1946" s="211" t="str">
        <f t="shared" si="249"/>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47"/>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48"/>
        <v>0</v>
      </c>
      <c r="AB1947" s="211" t="str">
        <f t="shared" si="249"/>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50">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51">IF(AND(C1948="Smelter not listed",OR(LEN(D1948)=0,LEN(E1948)=0)),1,0)</f>
        <v>0</v>
      </c>
      <c r="AB1948" s="211" t="str">
        <f t="shared" ref="AB1948:AB1978" si="252">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50"/>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51"/>
        <v>0</v>
      </c>
      <c r="AB1949" s="211" t="str">
        <f t="shared" si="252"/>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50"/>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51"/>
        <v>0</v>
      </c>
      <c r="AB1950" s="211" t="str">
        <f t="shared" si="252"/>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50"/>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51"/>
        <v>0</v>
      </c>
      <c r="AB1951" s="211" t="str">
        <f t="shared" si="252"/>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50"/>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51"/>
        <v>0</v>
      </c>
      <c r="AB1952" s="211" t="str">
        <f t="shared" si="252"/>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50"/>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51"/>
        <v>0</v>
      </c>
      <c r="AB1953" s="211" t="str">
        <f t="shared" si="252"/>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50"/>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51"/>
        <v>0</v>
      </c>
      <c r="AB1954" s="211" t="str">
        <f t="shared" si="252"/>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50"/>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51"/>
        <v>0</v>
      </c>
      <c r="AB1955" s="211" t="str">
        <f t="shared" si="252"/>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50"/>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51"/>
        <v>0</v>
      </c>
      <c r="AB1956" s="211" t="str">
        <f t="shared" si="252"/>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50"/>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51"/>
        <v>0</v>
      </c>
      <c r="AB1957" s="211" t="str">
        <f t="shared" si="252"/>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50"/>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51"/>
        <v>0</v>
      </c>
      <c r="AB1958" s="211" t="str">
        <f t="shared" si="252"/>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50"/>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51"/>
        <v>0</v>
      </c>
      <c r="AB1959" s="211" t="str">
        <f t="shared" si="252"/>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50"/>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51"/>
        <v>0</v>
      </c>
      <c r="AB1960" s="211" t="str">
        <f t="shared" si="252"/>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50"/>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51"/>
        <v>0</v>
      </c>
      <c r="AB1961" s="211" t="str">
        <f t="shared" si="252"/>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50"/>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51"/>
        <v>0</v>
      </c>
      <c r="AB1962" s="211" t="str">
        <f t="shared" si="252"/>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50"/>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51"/>
        <v>0</v>
      </c>
      <c r="AB1963" s="211" t="str">
        <f t="shared" si="252"/>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50"/>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51"/>
        <v>0</v>
      </c>
      <c r="AB1964" s="211" t="str">
        <f t="shared" si="252"/>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50"/>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51"/>
        <v>0</v>
      </c>
      <c r="AB1965" s="211" t="str">
        <f t="shared" si="252"/>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50"/>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51"/>
        <v>0</v>
      </c>
      <c r="AB1966" s="211" t="str">
        <f t="shared" si="252"/>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50"/>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51"/>
        <v>0</v>
      </c>
      <c r="AB1967" s="211" t="str">
        <f t="shared" si="252"/>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50"/>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51"/>
        <v>0</v>
      </c>
      <c r="AB1968" s="211" t="str">
        <f t="shared" si="252"/>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50"/>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51"/>
        <v>0</v>
      </c>
      <c r="AB1969" s="211" t="str">
        <f t="shared" si="252"/>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50"/>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51"/>
        <v>0</v>
      </c>
      <c r="AB1970" s="211" t="str">
        <f t="shared" si="252"/>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50"/>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51"/>
        <v>0</v>
      </c>
      <c r="AB1971" s="211" t="str">
        <f t="shared" si="252"/>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50"/>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51"/>
        <v>0</v>
      </c>
      <c r="AB1972" s="211" t="str">
        <f t="shared" si="252"/>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50"/>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51"/>
        <v>0</v>
      </c>
      <c r="AB1973" s="211" t="str">
        <f t="shared" si="252"/>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50"/>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51"/>
        <v>0</v>
      </c>
      <c r="AB1974" s="211" t="str">
        <f t="shared" si="252"/>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50"/>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51"/>
        <v>0</v>
      </c>
      <c r="AB1975" s="211" t="str">
        <f t="shared" si="252"/>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50"/>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51"/>
        <v>0</v>
      </c>
      <c r="AB1976" s="211" t="str">
        <f t="shared" si="252"/>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50"/>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51"/>
        <v>0</v>
      </c>
      <c r="AB1977" s="211" t="str">
        <f t="shared" si="252"/>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50"/>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51"/>
        <v>0</v>
      </c>
      <c r="AB1978" s="211" t="str">
        <f t="shared" si="252"/>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53">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54">IF(AND(C1979="Smelter not listed",OR(LEN(D1979)=0,LEN(E1979)=0)),1,0)</f>
        <v>0</v>
      </c>
      <c r="AB1979" s="211" t="str">
        <f t="shared" ref="AB1979" si="255">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56">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57">IF(AND(C1980="Smelter not listed",OR(LEN(D1980)=0,LEN(E1980)=0)),1,0)</f>
        <v>0</v>
      </c>
      <c r="AB1980" s="211" t="str">
        <f t="shared" ref="AB1980:AB2011" si="258">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56"/>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57"/>
        <v>0</v>
      </c>
      <c r="AB1981" s="211" t="str">
        <f t="shared" si="258"/>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56"/>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57"/>
        <v>0</v>
      </c>
      <c r="AB1982" s="211" t="str">
        <f t="shared" si="258"/>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56"/>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57"/>
        <v>0</v>
      </c>
      <c r="AB1983" s="211" t="str">
        <f t="shared" si="258"/>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56"/>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57"/>
        <v>0</v>
      </c>
      <c r="AB1984" s="211" t="str">
        <f t="shared" si="258"/>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56"/>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57"/>
        <v>0</v>
      </c>
      <c r="AB1985" s="211" t="str">
        <f t="shared" si="258"/>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56"/>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57"/>
        <v>0</v>
      </c>
      <c r="AB1986" s="211" t="str">
        <f t="shared" si="258"/>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56"/>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57"/>
        <v>0</v>
      </c>
      <c r="AB1987" s="211" t="str">
        <f t="shared" si="258"/>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56"/>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57"/>
        <v>0</v>
      </c>
      <c r="AB1988" s="211" t="str">
        <f t="shared" si="258"/>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56"/>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57"/>
        <v>0</v>
      </c>
      <c r="AB1989" s="211" t="str">
        <f t="shared" si="258"/>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56"/>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57"/>
        <v>0</v>
      </c>
      <c r="AB1990" s="211" t="str">
        <f t="shared" si="258"/>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56"/>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57"/>
        <v>0</v>
      </c>
      <c r="AB1991" s="211" t="str">
        <f t="shared" si="258"/>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56"/>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57"/>
        <v>0</v>
      </c>
      <c r="AB1992" s="211" t="str">
        <f t="shared" si="258"/>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56"/>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57"/>
        <v>0</v>
      </c>
      <c r="AB1993" s="211" t="str">
        <f t="shared" si="258"/>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56"/>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57"/>
        <v>0</v>
      </c>
      <c r="AB1994" s="211" t="str">
        <f t="shared" si="258"/>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56"/>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57"/>
        <v>0</v>
      </c>
      <c r="AB1995" s="211" t="str">
        <f t="shared" si="258"/>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56"/>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57"/>
        <v>0</v>
      </c>
      <c r="AB1996" s="211" t="str">
        <f t="shared" si="258"/>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56"/>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57"/>
        <v>0</v>
      </c>
      <c r="AB1997" s="211" t="str">
        <f t="shared" si="258"/>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56"/>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57"/>
        <v>0</v>
      </c>
      <c r="AB1998" s="211" t="str">
        <f t="shared" si="258"/>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56"/>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57"/>
        <v>0</v>
      </c>
      <c r="AB1999" s="211" t="str">
        <f t="shared" si="258"/>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56"/>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57"/>
        <v>0</v>
      </c>
      <c r="AB2000" s="211" t="str">
        <f t="shared" si="258"/>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56"/>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57"/>
        <v>0</v>
      </c>
      <c r="AB2001" s="211" t="str">
        <f t="shared" si="258"/>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56"/>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57"/>
        <v>0</v>
      </c>
      <c r="AB2002" s="211" t="str">
        <f t="shared" si="258"/>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56"/>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57"/>
        <v>0</v>
      </c>
      <c r="AB2003" s="211" t="str">
        <f t="shared" si="258"/>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56"/>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57"/>
        <v>0</v>
      </c>
      <c r="AB2004" s="211" t="str">
        <f t="shared" si="258"/>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56"/>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57"/>
        <v>0</v>
      </c>
      <c r="AB2005" s="211" t="str">
        <f t="shared" si="258"/>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56"/>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57"/>
        <v>0</v>
      </c>
      <c r="AB2006" s="211" t="str">
        <f t="shared" si="258"/>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56"/>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57"/>
        <v>0</v>
      </c>
      <c r="AB2007" s="211" t="str">
        <f t="shared" si="258"/>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56"/>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57"/>
        <v>0</v>
      </c>
      <c r="AB2008" s="211" t="str">
        <f t="shared" si="258"/>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56"/>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57"/>
        <v>0</v>
      </c>
      <c r="AB2009" s="211" t="str">
        <f t="shared" si="258"/>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56"/>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57"/>
        <v>0</v>
      </c>
      <c r="AB2010" s="211" t="str">
        <f t="shared" si="258"/>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56"/>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57"/>
        <v>0</v>
      </c>
      <c r="AB2011" s="211" t="str">
        <f t="shared" si="258"/>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59">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60">IF(AND(C2012="Smelter not listed",OR(LEN(D2012)=0,LEN(E2012)=0)),1,0)</f>
        <v>0</v>
      </c>
      <c r="AB2012" s="211" t="str">
        <f t="shared" ref="AB2012:AB2042" si="261">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59"/>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60"/>
        <v>0</v>
      </c>
      <c r="AB2013" s="211" t="str">
        <f t="shared" si="261"/>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59"/>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60"/>
        <v>0</v>
      </c>
      <c r="AB2014" s="211" t="str">
        <f t="shared" si="261"/>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59"/>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60"/>
        <v>0</v>
      </c>
      <c r="AB2015" s="211" t="str">
        <f t="shared" si="261"/>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59"/>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60"/>
        <v>0</v>
      </c>
      <c r="AB2016" s="211" t="str">
        <f t="shared" si="261"/>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59"/>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60"/>
        <v>0</v>
      </c>
      <c r="AB2017" s="211" t="str">
        <f t="shared" si="261"/>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59"/>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60"/>
        <v>0</v>
      </c>
      <c r="AB2018" s="211" t="str">
        <f t="shared" si="261"/>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59"/>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60"/>
        <v>0</v>
      </c>
      <c r="AB2019" s="211" t="str">
        <f t="shared" si="261"/>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59"/>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60"/>
        <v>0</v>
      </c>
      <c r="AB2020" s="211" t="str">
        <f t="shared" si="261"/>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59"/>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60"/>
        <v>0</v>
      </c>
      <c r="AB2021" s="211" t="str">
        <f t="shared" si="261"/>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59"/>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60"/>
        <v>0</v>
      </c>
      <c r="AB2022" s="211" t="str">
        <f t="shared" si="261"/>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59"/>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60"/>
        <v>0</v>
      </c>
      <c r="AB2023" s="211" t="str">
        <f t="shared" si="261"/>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59"/>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60"/>
        <v>0</v>
      </c>
      <c r="AB2024" s="211" t="str">
        <f t="shared" si="261"/>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59"/>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60"/>
        <v>0</v>
      </c>
      <c r="AB2025" s="211" t="str">
        <f t="shared" si="261"/>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59"/>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60"/>
        <v>0</v>
      </c>
      <c r="AB2026" s="211" t="str">
        <f t="shared" si="261"/>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59"/>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60"/>
        <v>0</v>
      </c>
      <c r="AB2027" s="211" t="str">
        <f t="shared" si="261"/>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59"/>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60"/>
        <v>0</v>
      </c>
      <c r="AB2028" s="211" t="str">
        <f t="shared" si="261"/>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59"/>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60"/>
        <v>0</v>
      </c>
      <c r="AB2029" s="211" t="str">
        <f t="shared" si="261"/>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59"/>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60"/>
        <v>0</v>
      </c>
      <c r="AB2030" s="211" t="str">
        <f t="shared" si="261"/>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59"/>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60"/>
        <v>0</v>
      </c>
      <c r="AB2031" s="211" t="str">
        <f t="shared" si="261"/>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59"/>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60"/>
        <v>0</v>
      </c>
      <c r="AB2032" s="211" t="str">
        <f t="shared" si="261"/>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59"/>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60"/>
        <v>0</v>
      </c>
      <c r="AB2033" s="211" t="str">
        <f t="shared" si="261"/>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59"/>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60"/>
        <v>0</v>
      </c>
      <c r="AB2034" s="211" t="str">
        <f t="shared" si="261"/>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59"/>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60"/>
        <v>0</v>
      </c>
      <c r="AB2035" s="211" t="str">
        <f t="shared" si="261"/>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59"/>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60"/>
        <v>0</v>
      </c>
      <c r="AB2036" s="211" t="str">
        <f t="shared" si="261"/>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59"/>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60"/>
        <v>0</v>
      </c>
      <c r="AB2037" s="211" t="str">
        <f t="shared" si="261"/>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59"/>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60"/>
        <v>0</v>
      </c>
      <c r="AB2038" s="211" t="str">
        <f t="shared" si="261"/>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59"/>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60"/>
        <v>0</v>
      </c>
      <c r="AB2039" s="211" t="str">
        <f t="shared" si="261"/>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59"/>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60"/>
        <v>0</v>
      </c>
      <c r="AB2040" s="211" t="str">
        <f t="shared" si="261"/>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59"/>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60"/>
        <v>0</v>
      </c>
      <c r="AB2041" s="211" t="str">
        <f t="shared" si="261"/>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59"/>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60"/>
        <v>0</v>
      </c>
      <c r="AB2042" s="211" t="str">
        <f t="shared" si="261"/>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62">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63">IF(AND(C2043="Smelter not listed",OR(LEN(D2043)=0,LEN(E2043)=0)),1,0)</f>
        <v>0</v>
      </c>
      <c r="AB2043" s="211" t="str">
        <f t="shared" ref="AB2043" si="264">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65">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66">IF(AND(C2044="Smelter not listed",OR(LEN(D2044)=0,LEN(E2044)=0)),1,0)</f>
        <v>0</v>
      </c>
      <c r="AB2044" s="211" t="str">
        <f t="shared" ref="AB2044:AB2075" si="267">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65"/>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66"/>
        <v>0</v>
      </c>
      <c r="AB2045" s="211" t="str">
        <f t="shared" si="267"/>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65"/>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66"/>
        <v>0</v>
      </c>
      <c r="AB2046" s="211" t="str">
        <f t="shared" si="267"/>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65"/>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66"/>
        <v>0</v>
      </c>
      <c r="AB2047" s="211" t="str">
        <f t="shared" si="267"/>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65"/>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66"/>
        <v>0</v>
      </c>
      <c r="AB2048" s="211" t="str">
        <f t="shared" si="267"/>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65"/>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66"/>
        <v>0</v>
      </c>
      <c r="AB2049" s="211" t="str">
        <f t="shared" si="267"/>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65"/>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66"/>
        <v>0</v>
      </c>
      <c r="AB2050" s="211" t="str">
        <f t="shared" si="267"/>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65"/>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66"/>
        <v>0</v>
      </c>
      <c r="AB2051" s="211" t="str">
        <f t="shared" si="267"/>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65"/>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66"/>
        <v>0</v>
      </c>
      <c r="AB2052" s="211" t="str">
        <f t="shared" si="267"/>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65"/>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66"/>
        <v>0</v>
      </c>
      <c r="AB2053" s="211" t="str">
        <f t="shared" si="267"/>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65"/>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66"/>
        <v>0</v>
      </c>
      <c r="AB2054" s="211" t="str">
        <f t="shared" si="267"/>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65"/>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66"/>
        <v>0</v>
      </c>
      <c r="AB2055" s="211" t="str">
        <f t="shared" si="267"/>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65"/>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66"/>
        <v>0</v>
      </c>
      <c r="AB2056" s="211" t="str">
        <f t="shared" si="267"/>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65"/>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66"/>
        <v>0</v>
      </c>
      <c r="AB2057" s="211" t="str">
        <f t="shared" si="267"/>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65"/>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66"/>
        <v>0</v>
      </c>
      <c r="AB2058" s="211" t="str">
        <f t="shared" si="267"/>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65"/>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66"/>
        <v>0</v>
      </c>
      <c r="AB2059" s="211" t="str">
        <f t="shared" si="267"/>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65"/>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66"/>
        <v>0</v>
      </c>
      <c r="AB2060" s="211" t="str">
        <f t="shared" si="267"/>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65"/>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66"/>
        <v>0</v>
      </c>
      <c r="AB2061" s="211" t="str">
        <f t="shared" si="267"/>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65"/>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66"/>
        <v>0</v>
      </c>
      <c r="AB2062" s="211" t="str">
        <f t="shared" si="267"/>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65"/>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66"/>
        <v>0</v>
      </c>
      <c r="AB2063" s="211" t="str">
        <f t="shared" si="267"/>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65"/>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66"/>
        <v>0</v>
      </c>
      <c r="AB2064" s="211" t="str">
        <f t="shared" si="267"/>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65"/>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66"/>
        <v>0</v>
      </c>
      <c r="AB2065" s="211" t="str">
        <f t="shared" si="267"/>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65"/>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66"/>
        <v>0</v>
      </c>
      <c r="AB2066" s="211" t="str">
        <f t="shared" si="267"/>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65"/>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66"/>
        <v>0</v>
      </c>
      <c r="AB2067" s="211" t="str">
        <f t="shared" si="267"/>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65"/>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66"/>
        <v>0</v>
      </c>
      <c r="AB2068" s="211" t="str">
        <f t="shared" si="267"/>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65"/>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66"/>
        <v>0</v>
      </c>
      <c r="AB2069" s="211" t="str">
        <f t="shared" si="267"/>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65"/>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66"/>
        <v>0</v>
      </c>
      <c r="AB2070" s="211" t="str">
        <f t="shared" si="267"/>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65"/>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66"/>
        <v>0</v>
      </c>
      <c r="AB2071" s="211" t="str">
        <f t="shared" si="267"/>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65"/>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66"/>
        <v>0</v>
      </c>
      <c r="AB2072" s="211" t="str">
        <f t="shared" si="267"/>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65"/>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66"/>
        <v>0</v>
      </c>
      <c r="AB2073" s="211" t="str">
        <f t="shared" si="267"/>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65"/>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66"/>
        <v>0</v>
      </c>
      <c r="AB2074" s="211" t="str">
        <f t="shared" si="267"/>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65"/>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66"/>
        <v>0</v>
      </c>
      <c r="AB2075" s="211" t="str">
        <f t="shared" si="267"/>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68">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69">IF(AND(C2076="Smelter not listed",OR(LEN(D2076)=0,LEN(E2076)=0)),1,0)</f>
        <v>0</v>
      </c>
      <c r="AB2076" s="211" t="str">
        <f t="shared" ref="AB2076:AB2106" si="270">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68"/>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69"/>
        <v>0</v>
      </c>
      <c r="AB2077" s="211" t="str">
        <f t="shared" si="270"/>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68"/>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69"/>
        <v>0</v>
      </c>
      <c r="AB2078" s="211" t="str">
        <f t="shared" si="270"/>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68"/>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69"/>
        <v>0</v>
      </c>
      <c r="AB2079" s="211" t="str">
        <f t="shared" si="270"/>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68"/>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69"/>
        <v>0</v>
      </c>
      <c r="AB2080" s="211" t="str">
        <f t="shared" si="270"/>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68"/>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69"/>
        <v>0</v>
      </c>
      <c r="AB2081" s="211" t="str">
        <f t="shared" si="270"/>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68"/>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69"/>
        <v>0</v>
      </c>
      <c r="AB2082" s="211" t="str">
        <f t="shared" si="270"/>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68"/>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69"/>
        <v>0</v>
      </c>
      <c r="AB2083" s="211" t="str">
        <f t="shared" si="270"/>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68"/>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69"/>
        <v>0</v>
      </c>
      <c r="AB2084" s="211" t="str">
        <f t="shared" si="270"/>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68"/>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69"/>
        <v>0</v>
      </c>
      <c r="AB2085" s="211" t="str">
        <f t="shared" si="270"/>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68"/>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69"/>
        <v>0</v>
      </c>
      <c r="AB2086" s="211" t="str">
        <f t="shared" si="270"/>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68"/>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69"/>
        <v>0</v>
      </c>
      <c r="AB2087" s="211" t="str">
        <f t="shared" si="270"/>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68"/>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69"/>
        <v>0</v>
      </c>
      <c r="AB2088" s="211" t="str">
        <f t="shared" si="270"/>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68"/>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69"/>
        <v>0</v>
      </c>
      <c r="AB2089" s="211" t="str">
        <f t="shared" si="270"/>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68"/>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69"/>
        <v>0</v>
      </c>
      <c r="AB2090" s="211" t="str">
        <f t="shared" si="270"/>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68"/>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69"/>
        <v>0</v>
      </c>
      <c r="AB2091" s="211" t="str">
        <f t="shared" si="270"/>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68"/>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69"/>
        <v>0</v>
      </c>
      <c r="AB2092" s="211" t="str">
        <f t="shared" si="270"/>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68"/>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69"/>
        <v>0</v>
      </c>
      <c r="AB2093" s="211" t="str">
        <f t="shared" si="270"/>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68"/>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69"/>
        <v>0</v>
      </c>
      <c r="AB2094" s="211" t="str">
        <f t="shared" si="270"/>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68"/>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69"/>
        <v>0</v>
      </c>
      <c r="AB2095" s="211" t="str">
        <f t="shared" si="270"/>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68"/>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69"/>
        <v>0</v>
      </c>
      <c r="AB2096" s="211" t="str">
        <f t="shared" si="270"/>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68"/>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69"/>
        <v>0</v>
      </c>
      <c r="AB2097" s="211" t="str">
        <f t="shared" si="270"/>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68"/>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69"/>
        <v>0</v>
      </c>
      <c r="AB2098" s="211" t="str">
        <f t="shared" si="270"/>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68"/>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69"/>
        <v>0</v>
      </c>
      <c r="AB2099" s="211" t="str">
        <f t="shared" si="270"/>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68"/>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69"/>
        <v>0</v>
      </c>
      <c r="AB2100" s="211" t="str">
        <f t="shared" si="270"/>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68"/>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69"/>
        <v>0</v>
      </c>
      <c r="AB2101" s="211" t="str">
        <f t="shared" si="270"/>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68"/>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69"/>
        <v>0</v>
      </c>
      <c r="AB2102" s="211" t="str">
        <f t="shared" si="270"/>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68"/>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69"/>
        <v>0</v>
      </c>
      <c r="AB2103" s="211" t="str">
        <f t="shared" si="270"/>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68"/>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69"/>
        <v>0</v>
      </c>
      <c r="AB2104" s="211" t="str">
        <f t="shared" si="270"/>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68"/>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69"/>
        <v>0</v>
      </c>
      <c r="AB2105" s="211" t="str">
        <f t="shared" si="270"/>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68"/>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69"/>
        <v>0</v>
      </c>
      <c r="AB2106" s="211" t="str">
        <f t="shared" si="270"/>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71">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72">IF(AND(C2107="Smelter not listed",OR(LEN(D2107)=0,LEN(E2107)=0)),1,0)</f>
        <v>0</v>
      </c>
      <c r="AB2107" s="211" t="str">
        <f t="shared" ref="AB2107" si="273">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74">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275">IF(AND(C2108="Smelter not listed",OR(LEN(D2108)=0,LEN(E2108)=0)),1,0)</f>
        <v>0</v>
      </c>
      <c r="AB2108" s="211" t="str">
        <f t="shared" ref="AB2108:AB2139" si="276">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74"/>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75"/>
        <v>0</v>
      </c>
      <c r="AB2109" s="211" t="str">
        <f t="shared" si="276"/>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74"/>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75"/>
        <v>0</v>
      </c>
      <c r="AB2110" s="211" t="str">
        <f t="shared" si="276"/>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74"/>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75"/>
        <v>0</v>
      </c>
      <c r="AB2111" s="211" t="str">
        <f t="shared" si="276"/>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74"/>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75"/>
        <v>0</v>
      </c>
      <c r="AB2112" s="211" t="str">
        <f t="shared" si="276"/>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74"/>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75"/>
        <v>0</v>
      </c>
      <c r="AB2113" s="211" t="str">
        <f t="shared" si="276"/>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74"/>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75"/>
        <v>0</v>
      </c>
      <c r="AB2114" s="211" t="str">
        <f t="shared" si="276"/>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74"/>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75"/>
        <v>0</v>
      </c>
      <c r="AB2115" s="211" t="str">
        <f t="shared" si="276"/>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74"/>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75"/>
        <v>0</v>
      </c>
      <c r="AB2116" s="211" t="str">
        <f t="shared" si="276"/>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74"/>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75"/>
        <v>0</v>
      </c>
      <c r="AB2117" s="211" t="str">
        <f t="shared" si="276"/>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74"/>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75"/>
        <v>0</v>
      </c>
      <c r="AB2118" s="211" t="str">
        <f t="shared" si="276"/>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74"/>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75"/>
        <v>0</v>
      </c>
      <c r="AB2119" s="211" t="str">
        <f t="shared" si="276"/>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74"/>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75"/>
        <v>0</v>
      </c>
      <c r="AB2120" s="211" t="str">
        <f t="shared" si="276"/>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74"/>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75"/>
        <v>0</v>
      </c>
      <c r="AB2121" s="211" t="str">
        <f t="shared" si="276"/>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74"/>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75"/>
        <v>0</v>
      </c>
      <c r="AB2122" s="211" t="str">
        <f t="shared" si="276"/>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74"/>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75"/>
        <v>0</v>
      </c>
      <c r="AB2123" s="211" t="str">
        <f t="shared" si="276"/>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74"/>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75"/>
        <v>0</v>
      </c>
      <c r="AB2124" s="211" t="str">
        <f t="shared" si="276"/>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74"/>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75"/>
        <v>0</v>
      </c>
      <c r="AB2125" s="211" t="str">
        <f t="shared" si="276"/>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74"/>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75"/>
        <v>0</v>
      </c>
      <c r="AB2126" s="211" t="str">
        <f t="shared" si="276"/>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74"/>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75"/>
        <v>0</v>
      </c>
      <c r="AB2127" s="211" t="str">
        <f t="shared" si="276"/>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74"/>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75"/>
        <v>0</v>
      </c>
      <c r="AB2128" s="211" t="str">
        <f t="shared" si="276"/>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74"/>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75"/>
        <v>0</v>
      </c>
      <c r="AB2129" s="211" t="str">
        <f t="shared" si="276"/>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74"/>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75"/>
        <v>0</v>
      </c>
      <c r="AB2130" s="211" t="str">
        <f t="shared" si="276"/>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74"/>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275"/>
        <v>0</v>
      </c>
      <c r="AB2131" s="211" t="str">
        <f t="shared" si="276"/>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74"/>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275"/>
        <v>0</v>
      </c>
      <c r="AB2132" s="211" t="str">
        <f t="shared" si="276"/>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74"/>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75"/>
        <v>0</v>
      </c>
      <c r="AB2133" s="211" t="str">
        <f t="shared" si="276"/>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74"/>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75"/>
        <v>0</v>
      </c>
      <c r="AB2134" s="211" t="str">
        <f t="shared" si="276"/>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74"/>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75"/>
        <v>0</v>
      </c>
      <c r="AB2135" s="211" t="str">
        <f t="shared" si="276"/>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74"/>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75"/>
        <v>0</v>
      </c>
      <c r="AB2136" s="211" t="str">
        <f t="shared" si="276"/>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74"/>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75"/>
        <v>0</v>
      </c>
      <c r="AB2137" s="211" t="str">
        <f t="shared" si="276"/>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74"/>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75"/>
        <v>0</v>
      </c>
      <c r="AB2138" s="211" t="str">
        <f t="shared" si="276"/>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74"/>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275"/>
        <v>0</v>
      </c>
      <c r="AB2139" s="211" t="str">
        <f t="shared" si="276"/>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277">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278">IF(AND(C2140="Smelter not listed",OR(LEN(D2140)=0,LEN(E2140)=0)),1,0)</f>
        <v>0</v>
      </c>
      <c r="AB2140" s="211" t="str">
        <f t="shared" ref="AB2140:AB2170" si="279">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77"/>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278"/>
        <v>0</v>
      </c>
      <c r="AB2141" s="211" t="str">
        <f t="shared" si="279"/>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77"/>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278"/>
        <v>0</v>
      </c>
      <c r="AB2142" s="211" t="str">
        <f t="shared" si="279"/>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77"/>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278"/>
        <v>0</v>
      </c>
      <c r="AB2143" s="211" t="str">
        <f t="shared" si="279"/>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77"/>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278"/>
        <v>0</v>
      </c>
      <c r="AB2144" s="211" t="str">
        <f t="shared" si="279"/>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77"/>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278"/>
        <v>0</v>
      </c>
      <c r="AB2145" s="211" t="str">
        <f t="shared" si="279"/>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77"/>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278"/>
        <v>0</v>
      </c>
      <c r="AB2146" s="211" t="str">
        <f t="shared" si="279"/>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77"/>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278"/>
        <v>0</v>
      </c>
      <c r="AB2147" s="211" t="str">
        <f t="shared" si="279"/>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77"/>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278"/>
        <v>0</v>
      </c>
      <c r="AB2148" s="211" t="str">
        <f t="shared" si="279"/>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277"/>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278"/>
        <v>0</v>
      </c>
      <c r="AB2149" s="211" t="str">
        <f t="shared" si="279"/>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277"/>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278"/>
        <v>0</v>
      </c>
      <c r="AB2150" s="211" t="str">
        <f t="shared" si="279"/>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277"/>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278"/>
        <v>0</v>
      </c>
      <c r="AB2151" s="211" t="str">
        <f t="shared" si="279"/>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277"/>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278"/>
        <v>0</v>
      </c>
      <c r="AB2152" s="211" t="str">
        <f t="shared" si="279"/>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277"/>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278"/>
        <v>0</v>
      </c>
      <c r="AB2153" s="211" t="str">
        <f t="shared" si="279"/>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277"/>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278"/>
        <v>0</v>
      </c>
      <c r="AB2154" s="211" t="str">
        <f t="shared" si="279"/>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277"/>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278"/>
        <v>0</v>
      </c>
      <c r="AB2155" s="211" t="str">
        <f t="shared" si="279"/>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277"/>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278"/>
        <v>0</v>
      </c>
      <c r="AB2156" s="211" t="str">
        <f t="shared" si="279"/>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277"/>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278"/>
        <v>0</v>
      </c>
      <c r="AB2157" s="211" t="str">
        <f t="shared" si="279"/>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277"/>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278"/>
        <v>0</v>
      </c>
      <c r="AB2158" s="211" t="str">
        <f t="shared" si="279"/>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277"/>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278"/>
        <v>0</v>
      </c>
      <c r="AB2159" s="211" t="str">
        <f t="shared" si="279"/>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277"/>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278"/>
        <v>0</v>
      </c>
      <c r="AB2160" s="211" t="str">
        <f t="shared" si="279"/>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277"/>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278"/>
        <v>0</v>
      </c>
      <c r="AB2161" s="211" t="str">
        <f t="shared" si="279"/>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277"/>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278"/>
        <v>0</v>
      </c>
      <c r="AB2162" s="211" t="str">
        <f t="shared" si="279"/>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277"/>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278"/>
        <v>0</v>
      </c>
      <c r="AB2163" s="211" t="str">
        <f t="shared" si="279"/>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277"/>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278"/>
        <v>0</v>
      </c>
      <c r="AB2164" s="211" t="str">
        <f t="shared" si="279"/>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277"/>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278"/>
        <v>0</v>
      </c>
      <c r="AB2165" s="211" t="str">
        <f t="shared" si="279"/>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277"/>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278"/>
        <v>0</v>
      </c>
      <c r="AB2166" s="211" t="str">
        <f t="shared" si="279"/>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277"/>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278"/>
        <v>0</v>
      </c>
      <c r="AB2167" s="211" t="str">
        <f t="shared" si="279"/>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277"/>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278"/>
        <v>0</v>
      </c>
      <c r="AB2168" s="211" t="str">
        <f t="shared" si="279"/>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277"/>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278"/>
        <v>0</v>
      </c>
      <c r="AB2169" s="211" t="str">
        <f t="shared" si="279"/>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277"/>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278"/>
        <v>0</v>
      </c>
      <c r="AB2170" s="211" t="str">
        <f t="shared" si="279"/>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280">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281">IF(AND(C2171="Smelter not listed",OR(LEN(D2171)=0,LEN(E2171)=0)),1,0)</f>
        <v>0</v>
      </c>
      <c r="AB2171" s="211" t="str">
        <f t="shared" ref="AB2171" si="282">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283">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284">IF(AND(C2172="Smelter not listed",OR(LEN(D2172)=0,LEN(E2172)=0)),1,0)</f>
        <v>0</v>
      </c>
      <c r="AB2172" s="211" t="str">
        <f t="shared" ref="AB2172:AB2203" si="285">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283"/>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284"/>
        <v>0</v>
      </c>
      <c r="AB2173" s="211" t="str">
        <f t="shared" si="285"/>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283"/>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284"/>
        <v>0</v>
      </c>
      <c r="AB2174" s="211" t="str">
        <f t="shared" si="285"/>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283"/>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284"/>
        <v>0</v>
      </c>
      <c r="AB2175" s="211" t="str">
        <f t="shared" si="285"/>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283"/>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284"/>
        <v>0</v>
      </c>
      <c r="AB2176" s="211" t="str">
        <f t="shared" si="285"/>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283"/>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284"/>
        <v>0</v>
      </c>
      <c r="AB2177" s="211" t="str">
        <f t="shared" si="285"/>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283"/>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284"/>
        <v>0</v>
      </c>
      <c r="AB2178" s="211" t="str">
        <f t="shared" si="285"/>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283"/>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284"/>
        <v>0</v>
      </c>
      <c r="AB2179" s="211" t="str">
        <f t="shared" si="285"/>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283"/>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284"/>
        <v>0</v>
      </c>
      <c r="AB2180" s="211" t="str">
        <f t="shared" si="285"/>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283"/>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284"/>
        <v>0</v>
      </c>
      <c r="AB2181" s="211" t="str">
        <f t="shared" si="285"/>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283"/>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284"/>
        <v>0</v>
      </c>
      <c r="AB2182" s="211" t="str">
        <f t="shared" si="285"/>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283"/>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284"/>
        <v>0</v>
      </c>
      <c r="AB2183" s="211" t="str">
        <f t="shared" si="285"/>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283"/>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284"/>
        <v>0</v>
      </c>
      <c r="AB2184" s="211" t="str">
        <f t="shared" si="285"/>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283"/>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284"/>
        <v>0</v>
      </c>
      <c r="AB2185" s="211" t="str">
        <f t="shared" si="285"/>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283"/>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284"/>
        <v>0</v>
      </c>
      <c r="AB2186" s="211" t="str">
        <f t="shared" si="285"/>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283"/>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284"/>
        <v>0</v>
      </c>
      <c r="AB2187" s="211" t="str">
        <f t="shared" si="285"/>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283"/>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284"/>
        <v>0</v>
      </c>
      <c r="AB2188" s="211" t="str">
        <f t="shared" si="285"/>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283"/>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284"/>
        <v>0</v>
      </c>
      <c r="AB2189" s="211" t="str">
        <f t="shared" si="285"/>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283"/>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284"/>
        <v>0</v>
      </c>
      <c r="AB2190" s="211" t="str">
        <f t="shared" si="285"/>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283"/>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284"/>
        <v>0</v>
      </c>
      <c r="AB2191" s="211" t="str">
        <f t="shared" si="285"/>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283"/>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284"/>
        <v>0</v>
      </c>
      <c r="AB2192" s="211" t="str">
        <f t="shared" si="285"/>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283"/>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284"/>
        <v>0</v>
      </c>
      <c r="AB2193" s="211" t="str">
        <f t="shared" si="285"/>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283"/>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284"/>
        <v>0</v>
      </c>
      <c r="AB2194" s="211" t="str">
        <f t="shared" si="285"/>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283"/>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284"/>
        <v>0</v>
      </c>
      <c r="AB2195" s="211" t="str">
        <f t="shared" si="285"/>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283"/>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284"/>
        <v>0</v>
      </c>
      <c r="AB2196" s="211" t="str">
        <f t="shared" si="285"/>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283"/>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284"/>
        <v>0</v>
      </c>
      <c r="AB2197" s="211" t="str">
        <f t="shared" si="285"/>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283"/>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284"/>
        <v>0</v>
      </c>
      <c r="AB2198" s="211" t="str">
        <f t="shared" si="285"/>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283"/>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284"/>
        <v>0</v>
      </c>
      <c r="AB2199" s="211" t="str">
        <f t="shared" si="285"/>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283"/>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284"/>
        <v>0</v>
      </c>
      <c r="AB2200" s="211" t="str">
        <f t="shared" si="285"/>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283"/>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284"/>
        <v>0</v>
      </c>
      <c r="AB2201" s="211" t="str">
        <f t="shared" si="285"/>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283"/>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284"/>
        <v>0</v>
      </c>
      <c r="AB2202" s="211" t="str">
        <f t="shared" si="285"/>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283"/>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284"/>
        <v>0</v>
      </c>
      <c r="AB2203" s="211" t="str">
        <f t="shared" si="285"/>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286">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287">IF(AND(C2204="Smelter not listed",OR(LEN(D2204)=0,LEN(E2204)=0)),1,0)</f>
        <v>0</v>
      </c>
      <c r="AB2204" s="211" t="str">
        <f t="shared" ref="AB2204:AB2234" si="288">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286"/>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287"/>
        <v>0</v>
      </c>
      <c r="AB2205" s="211" t="str">
        <f t="shared" si="288"/>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286"/>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287"/>
        <v>0</v>
      </c>
      <c r="AB2206" s="211" t="str">
        <f t="shared" si="288"/>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286"/>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287"/>
        <v>0</v>
      </c>
      <c r="AB2207" s="211" t="str">
        <f t="shared" si="288"/>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286"/>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287"/>
        <v>0</v>
      </c>
      <c r="AB2208" s="211" t="str">
        <f t="shared" si="288"/>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286"/>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287"/>
        <v>0</v>
      </c>
      <c r="AB2209" s="211" t="str">
        <f t="shared" si="288"/>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286"/>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287"/>
        <v>0</v>
      </c>
      <c r="AB2210" s="211" t="str">
        <f t="shared" si="288"/>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286"/>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287"/>
        <v>0</v>
      </c>
      <c r="AB2211" s="211" t="str">
        <f t="shared" si="288"/>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286"/>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287"/>
        <v>0</v>
      </c>
      <c r="AB2212" s="211" t="str">
        <f t="shared" si="288"/>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286"/>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287"/>
        <v>0</v>
      </c>
      <c r="AB2213" s="211" t="str">
        <f t="shared" si="288"/>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286"/>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287"/>
        <v>0</v>
      </c>
      <c r="AB2214" s="211" t="str">
        <f t="shared" si="288"/>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286"/>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287"/>
        <v>0</v>
      </c>
      <c r="AB2215" s="211" t="str">
        <f t="shared" si="288"/>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286"/>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287"/>
        <v>0</v>
      </c>
      <c r="AB2216" s="211" t="str">
        <f t="shared" si="288"/>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286"/>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287"/>
        <v>0</v>
      </c>
      <c r="AB2217" s="211" t="str">
        <f t="shared" si="288"/>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286"/>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287"/>
        <v>0</v>
      </c>
      <c r="AB2218" s="211" t="str">
        <f t="shared" si="288"/>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286"/>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287"/>
        <v>0</v>
      </c>
      <c r="AB2219" s="211" t="str">
        <f t="shared" si="288"/>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286"/>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287"/>
        <v>0</v>
      </c>
      <c r="AB2220" s="211" t="str">
        <f t="shared" si="288"/>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286"/>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287"/>
        <v>0</v>
      </c>
      <c r="AB2221" s="211" t="str">
        <f t="shared" si="288"/>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286"/>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287"/>
        <v>0</v>
      </c>
      <c r="AB2222" s="211" t="str">
        <f t="shared" si="288"/>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286"/>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287"/>
        <v>0</v>
      </c>
      <c r="AB2223" s="211" t="str">
        <f t="shared" si="288"/>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286"/>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287"/>
        <v>0</v>
      </c>
      <c r="AB2224" s="211" t="str">
        <f t="shared" si="288"/>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286"/>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287"/>
        <v>0</v>
      </c>
      <c r="AB2225" s="211" t="str">
        <f t="shared" si="288"/>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286"/>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287"/>
        <v>0</v>
      </c>
      <c r="AB2226" s="211" t="str">
        <f t="shared" si="288"/>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286"/>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287"/>
        <v>0</v>
      </c>
      <c r="AB2227" s="211" t="str">
        <f t="shared" si="288"/>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286"/>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287"/>
        <v>0</v>
      </c>
      <c r="AB2228" s="211" t="str">
        <f t="shared" si="288"/>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286"/>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287"/>
        <v>0</v>
      </c>
      <c r="AB2229" s="211" t="str">
        <f t="shared" si="288"/>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286"/>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287"/>
        <v>0</v>
      </c>
      <c r="AB2230" s="211" t="str">
        <f t="shared" si="288"/>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286"/>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287"/>
        <v>0</v>
      </c>
      <c r="AB2231" s="211" t="str">
        <f t="shared" si="288"/>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286"/>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287"/>
        <v>0</v>
      </c>
      <c r="AB2232" s="211" t="str">
        <f t="shared" si="288"/>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286"/>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287"/>
        <v>0</v>
      </c>
      <c r="AB2233" s="211" t="str">
        <f t="shared" si="288"/>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286"/>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287"/>
        <v>0</v>
      </c>
      <c r="AB2234" s="211" t="str">
        <f t="shared" si="288"/>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289">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290">IF(AND(C2235="Smelter not listed",OR(LEN(D2235)=0,LEN(E2235)=0)),1,0)</f>
        <v>0</v>
      </c>
      <c r="AB2235" s="211" t="str">
        <f t="shared" ref="AB2235" si="291">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292">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293">IF(AND(C2236="Smelter not listed",OR(LEN(D2236)=0,LEN(E2236)=0)),1,0)</f>
        <v>0</v>
      </c>
      <c r="AB2236" s="211" t="str">
        <f t="shared" ref="AB2236:AB2267" si="294">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292"/>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293"/>
        <v>0</v>
      </c>
      <c r="AB2237" s="211" t="str">
        <f t="shared" si="294"/>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292"/>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293"/>
        <v>0</v>
      </c>
      <c r="AB2238" s="211" t="str">
        <f t="shared" si="294"/>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292"/>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293"/>
        <v>0</v>
      </c>
      <c r="AB2239" s="211" t="str">
        <f t="shared" si="294"/>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292"/>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293"/>
        <v>0</v>
      </c>
      <c r="AB2240" s="211" t="str">
        <f t="shared" si="294"/>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292"/>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293"/>
        <v>0</v>
      </c>
      <c r="AB2241" s="211" t="str">
        <f t="shared" si="294"/>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292"/>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293"/>
        <v>0</v>
      </c>
      <c r="AB2242" s="211" t="str">
        <f t="shared" si="294"/>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292"/>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293"/>
        <v>0</v>
      </c>
      <c r="AB2243" s="211" t="str">
        <f t="shared" si="294"/>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292"/>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293"/>
        <v>0</v>
      </c>
      <c r="AB2244" s="211" t="str">
        <f t="shared" si="294"/>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292"/>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293"/>
        <v>0</v>
      </c>
      <c r="AB2245" s="211" t="str">
        <f t="shared" si="294"/>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292"/>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293"/>
        <v>0</v>
      </c>
      <c r="AB2246" s="211" t="str">
        <f t="shared" si="294"/>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292"/>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293"/>
        <v>0</v>
      </c>
      <c r="AB2247" s="211" t="str">
        <f t="shared" si="294"/>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292"/>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293"/>
        <v>0</v>
      </c>
      <c r="AB2248" s="211" t="str">
        <f t="shared" si="294"/>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292"/>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293"/>
        <v>0</v>
      </c>
      <c r="AB2249" s="211" t="str">
        <f t="shared" si="294"/>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292"/>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293"/>
        <v>0</v>
      </c>
      <c r="AB2250" s="211" t="str">
        <f t="shared" si="294"/>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292"/>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293"/>
        <v>0</v>
      </c>
      <c r="AB2251" s="211" t="str">
        <f t="shared" si="294"/>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292"/>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293"/>
        <v>0</v>
      </c>
      <c r="AB2252" s="211" t="str">
        <f t="shared" si="294"/>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292"/>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293"/>
        <v>0</v>
      </c>
      <c r="AB2253" s="211" t="str">
        <f t="shared" si="294"/>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292"/>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293"/>
        <v>0</v>
      </c>
      <c r="AB2254" s="211" t="str">
        <f t="shared" si="294"/>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292"/>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293"/>
        <v>0</v>
      </c>
      <c r="AB2255" s="211" t="str">
        <f t="shared" si="294"/>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292"/>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293"/>
        <v>0</v>
      </c>
      <c r="AB2256" s="211" t="str">
        <f t="shared" si="294"/>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292"/>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293"/>
        <v>0</v>
      </c>
      <c r="AB2257" s="211" t="str">
        <f t="shared" si="294"/>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292"/>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293"/>
        <v>0</v>
      </c>
      <c r="AB2258" s="211" t="str">
        <f t="shared" si="294"/>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292"/>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293"/>
        <v>0</v>
      </c>
      <c r="AB2259" s="211" t="str">
        <f t="shared" si="294"/>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292"/>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293"/>
        <v>0</v>
      </c>
      <c r="AB2260" s="211" t="str">
        <f t="shared" si="294"/>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292"/>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293"/>
        <v>0</v>
      </c>
      <c r="AB2261" s="211" t="str">
        <f t="shared" si="294"/>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292"/>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293"/>
        <v>0</v>
      </c>
      <c r="AB2262" s="211" t="str">
        <f t="shared" si="294"/>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292"/>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293"/>
        <v>0</v>
      </c>
      <c r="AB2263" s="211" t="str">
        <f t="shared" si="294"/>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292"/>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293"/>
        <v>0</v>
      </c>
      <c r="AB2264" s="211" t="str">
        <f t="shared" si="294"/>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292"/>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293"/>
        <v>0</v>
      </c>
      <c r="AB2265" s="211" t="str">
        <f t="shared" si="294"/>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292"/>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293"/>
        <v>0</v>
      </c>
      <c r="AB2266" s="211" t="str">
        <f t="shared" si="294"/>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292"/>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293"/>
        <v>0</v>
      </c>
      <c r="AB2267" s="211" t="str">
        <f t="shared" si="294"/>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295">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296">IF(AND(C2268="Smelter not listed",OR(LEN(D2268)=0,LEN(E2268)=0)),1,0)</f>
        <v>0</v>
      </c>
      <c r="AB2268" s="211" t="str">
        <f t="shared" ref="AB2268:AB2298" si="297">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295"/>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296"/>
        <v>0</v>
      </c>
      <c r="AB2269" s="211" t="str">
        <f t="shared" si="297"/>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295"/>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296"/>
        <v>0</v>
      </c>
      <c r="AB2270" s="211" t="str">
        <f t="shared" si="297"/>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295"/>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296"/>
        <v>0</v>
      </c>
      <c r="AB2271" s="211" t="str">
        <f t="shared" si="297"/>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295"/>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296"/>
        <v>0</v>
      </c>
      <c r="AB2272" s="211" t="str">
        <f t="shared" si="297"/>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295"/>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296"/>
        <v>0</v>
      </c>
      <c r="AB2273" s="211" t="str">
        <f t="shared" si="297"/>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295"/>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296"/>
        <v>0</v>
      </c>
      <c r="AB2274" s="211" t="str">
        <f t="shared" si="297"/>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295"/>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296"/>
        <v>0</v>
      </c>
      <c r="AB2275" s="211" t="str">
        <f t="shared" si="297"/>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295"/>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296"/>
        <v>0</v>
      </c>
      <c r="AB2276" s="211" t="str">
        <f t="shared" si="297"/>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295"/>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296"/>
        <v>0</v>
      </c>
      <c r="AB2277" s="211" t="str">
        <f t="shared" si="297"/>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295"/>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296"/>
        <v>0</v>
      </c>
      <c r="AB2278" s="211" t="str">
        <f t="shared" si="297"/>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295"/>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296"/>
        <v>0</v>
      </c>
      <c r="AB2279" s="211" t="str">
        <f t="shared" si="297"/>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295"/>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296"/>
        <v>0</v>
      </c>
      <c r="AB2280" s="211" t="str">
        <f t="shared" si="297"/>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295"/>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296"/>
        <v>0</v>
      </c>
      <c r="AB2281" s="211" t="str">
        <f t="shared" si="297"/>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295"/>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296"/>
        <v>0</v>
      </c>
      <c r="AB2282" s="211" t="str">
        <f t="shared" si="297"/>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295"/>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296"/>
        <v>0</v>
      </c>
      <c r="AB2283" s="211" t="str">
        <f t="shared" si="297"/>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295"/>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296"/>
        <v>0</v>
      </c>
      <c r="AB2284" s="211" t="str">
        <f t="shared" si="297"/>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295"/>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296"/>
        <v>0</v>
      </c>
      <c r="AB2285" s="211" t="str">
        <f t="shared" si="297"/>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295"/>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296"/>
        <v>0</v>
      </c>
      <c r="AB2286" s="211" t="str">
        <f t="shared" si="297"/>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295"/>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296"/>
        <v>0</v>
      </c>
      <c r="AB2287" s="211" t="str">
        <f t="shared" si="297"/>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295"/>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296"/>
        <v>0</v>
      </c>
      <c r="AB2288" s="211" t="str">
        <f t="shared" si="297"/>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295"/>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296"/>
        <v>0</v>
      </c>
      <c r="AB2289" s="211" t="str">
        <f t="shared" si="297"/>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295"/>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296"/>
        <v>0</v>
      </c>
      <c r="AB2290" s="211" t="str">
        <f t="shared" si="297"/>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295"/>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296"/>
        <v>0</v>
      </c>
      <c r="AB2291" s="211" t="str">
        <f t="shared" si="297"/>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295"/>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296"/>
        <v>0</v>
      </c>
      <c r="AB2292" s="211" t="str">
        <f t="shared" si="297"/>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295"/>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296"/>
        <v>0</v>
      </c>
      <c r="AB2293" s="211" t="str">
        <f t="shared" si="297"/>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295"/>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296"/>
        <v>0</v>
      </c>
      <c r="AB2294" s="211" t="str">
        <f t="shared" si="297"/>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295"/>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296"/>
        <v>0</v>
      </c>
      <c r="AB2295" s="211" t="str">
        <f t="shared" si="297"/>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295"/>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296"/>
        <v>0</v>
      </c>
      <c r="AB2296" s="211" t="str">
        <f t="shared" si="297"/>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295"/>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296"/>
        <v>0</v>
      </c>
      <c r="AB2297" s="211" t="str">
        <f t="shared" si="297"/>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295"/>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296"/>
        <v>0</v>
      </c>
      <c r="AB2298" s="211" t="str">
        <f t="shared" si="297"/>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298">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299">IF(AND(C2299="Smelter not listed",OR(LEN(D2299)=0,LEN(E2299)=0)),1,0)</f>
        <v>0</v>
      </c>
      <c r="AB2299" s="211" t="str">
        <f t="shared" ref="AB2299" si="300">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01">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02">IF(AND(C2300="Smelter not listed",OR(LEN(D2300)=0,LEN(E2300)=0)),1,0)</f>
        <v>0</v>
      </c>
      <c r="AB2300" s="211" t="str">
        <f t="shared" ref="AB2300:AB2331" si="303">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01"/>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02"/>
        <v>0</v>
      </c>
      <c r="AB2301" s="211" t="str">
        <f t="shared" si="303"/>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01"/>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02"/>
        <v>0</v>
      </c>
      <c r="AB2302" s="211" t="str">
        <f t="shared" si="303"/>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01"/>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02"/>
        <v>0</v>
      </c>
      <c r="AB2303" s="211" t="str">
        <f t="shared" si="303"/>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01"/>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02"/>
        <v>0</v>
      </c>
      <c r="AB2304" s="211" t="str">
        <f t="shared" si="303"/>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01"/>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02"/>
        <v>0</v>
      </c>
      <c r="AB2305" s="211" t="str">
        <f t="shared" si="303"/>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01"/>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02"/>
        <v>0</v>
      </c>
      <c r="AB2306" s="211" t="str">
        <f t="shared" si="303"/>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01"/>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02"/>
        <v>0</v>
      </c>
      <c r="AB2307" s="211" t="str">
        <f t="shared" si="303"/>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01"/>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02"/>
        <v>0</v>
      </c>
      <c r="AB2308" s="211" t="str">
        <f t="shared" si="303"/>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01"/>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02"/>
        <v>0</v>
      </c>
      <c r="AB2309" s="211" t="str">
        <f t="shared" si="303"/>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01"/>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02"/>
        <v>0</v>
      </c>
      <c r="AB2310" s="211" t="str">
        <f t="shared" si="303"/>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01"/>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02"/>
        <v>0</v>
      </c>
      <c r="AB2311" s="211" t="str">
        <f t="shared" si="303"/>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01"/>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02"/>
        <v>0</v>
      </c>
      <c r="AB2312" s="211" t="str">
        <f t="shared" si="303"/>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01"/>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02"/>
        <v>0</v>
      </c>
      <c r="AB2313" s="211" t="str">
        <f t="shared" si="303"/>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01"/>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02"/>
        <v>0</v>
      </c>
      <c r="AB2314" s="211" t="str">
        <f t="shared" si="303"/>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01"/>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02"/>
        <v>0</v>
      </c>
      <c r="AB2315" s="211" t="str">
        <f t="shared" si="303"/>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01"/>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02"/>
        <v>0</v>
      </c>
      <c r="AB2316" s="211" t="str">
        <f t="shared" si="303"/>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01"/>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02"/>
        <v>0</v>
      </c>
      <c r="AB2317" s="211" t="str">
        <f t="shared" si="303"/>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01"/>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02"/>
        <v>0</v>
      </c>
      <c r="AB2318" s="211" t="str">
        <f t="shared" si="303"/>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01"/>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02"/>
        <v>0</v>
      </c>
      <c r="AB2319" s="211" t="str">
        <f t="shared" si="303"/>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01"/>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02"/>
        <v>0</v>
      </c>
      <c r="AB2320" s="211" t="str">
        <f t="shared" si="303"/>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01"/>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02"/>
        <v>0</v>
      </c>
      <c r="AB2321" s="211" t="str">
        <f t="shared" si="303"/>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01"/>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02"/>
        <v>0</v>
      </c>
      <c r="AB2322" s="211" t="str">
        <f t="shared" si="303"/>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01"/>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02"/>
        <v>0</v>
      </c>
      <c r="AB2323" s="211" t="str">
        <f t="shared" si="303"/>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01"/>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02"/>
        <v>0</v>
      </c>
      <c r="AB2324" s="211" t="str">
        <f t="shared" si="303"/>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01"/>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02"/>
        <v>0</v>
      </c>
      <c r="AB2325" s="211" t="str">
        <f t="shared" si="303"/>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01"/>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02"/>
        <v>0</v>
      </c>
      <c r="AB2326" s="211" t="str">
        <f t="shared" si="303"/>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01"/>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02"/>
        <v>0</v>
      </c>
      <c r="AB2327" s="211" t="str">
        <f t="shared" si="303"/>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01"/>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02"/>
        <v>0</v>
      </c>
      <c r="AB2328" s="211" t="str">
        <f t="shared" si="303"/>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01"/>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02"/>
        <v>0</v>
      </c>
      <c r="AB2329" s="211" t="str">
        <f t="shared" si="303"/>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01"/>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02"/>
        <v>0</v>
      </c>
      <c r="AB2330" s="211" t="str">
        <f t="shared" si="303"/>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01"/>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02"/>
        <v>0</v>
      </c>
      <c r="AB2331" s="211" t="str">
        <f t="shared" si="303"/>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04">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05">IF(AND(C2332="Smelter not listed",OR(LEN(D2332)=0,LEN(E2332)=0)),1,0)</f>
        <v>0</v>
      </c>
      <c r="AB2332" s="211" t="str">
        <f t="shared" ref="AB2332:AB2362" si="306">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04"/>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05"/>
        <v>0</v>
      </c>
      <c r="AB2333" s="211" t="str">
        <f t="shared" si="306"/>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04"/>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05"/>
        <v>0</v>
      </c>
      <c r="AB2334" s="211" t="str">
        <f t="shared" si="306"/>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04"/>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05"/>
        <v>0</v>
      </c>
      <c r="AB2335" s="211" t="str">
        <f t="shared" si="306"/>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04"/>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05"/>
        <v>0</v>
      </c>
      <c r="AB2336" s="211" t="str">
        <f t="shared" si="306"/>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04"/>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05"/>
        <v>0</v>
      </c>
      <c r="AB2337" s="211" t="str">
        <f t="shared" si="306"/>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04"/>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05"/>
        <v>0</v>
      </c>
      <c r="AB2338" s="211" t="str">
        <f t="shared" si="306"/>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04"/>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05"/>
        <v>0</v>
      </c>
      <c r="AB2339" s="211" t="str">
        <f t="shared" si="306"/>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04"/>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05"/>
        <v>0</v>
      </c>
      <c r="AB2340" s="211" t="str">
        <f t="shared" si="306"/>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04"/>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05"/>
        <v>0</v>
      </c>
      <c r="AB2341" s="211" t="str">
        <f t="shared" si="306"/>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04"/>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05"/>
        <v>0</v>
      </c>
      <c r="AB2342" s="211" t="str">
        <f t="shared" si="306"/>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04"/>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05"/>
        <v>0</v>
      </c>
      <c r="AB2343" s="211" t="str">
        <f t="shared" si="306"/>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04"/>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05"/>
        <v>0</v>
      </c>
      <c r="AB2344" s="211" t="str">
        <f t="shared" si="306"/>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04"/>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05"/>
        <v>0</v>
      </c>
      <c r="AB2345" s="211" t="str">
        <f t="shared" si="306"/>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04"/>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05"/>
        <v>0</v>
      </c>
      <c r="AB2346" s="211" t="str">
        <f t="shared" si="306"/>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04"/>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05"/>
        <v>0</v>
      </c>
      <c r="AB2347" s="211" t="str">
        <f t="shared" si="306"/>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04"/>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05"/>
        <v>0</v>
      </c>
      <c r="AB2348" s="211" t="str">
        <f t="shared" si="306"/>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04"/>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05"/>
        <v>0</v>
      </c>
      <c r="AB2349" s="211" t="str">
        <f t="shared" si="306"/>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04"/>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05"/>
        <v>0</v>
      </c>
      <c r="AB2350" s="211" t="str">
        <f t="shared" si="306"/>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04"/>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05"/>
        <v>0</v>
      </c>
      <c r="AB2351" s="211" t="str">
        <f t="shared" si="306"/>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04"/>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05"/>
        <v>0</v>
      </c>
      <c r="AB2352" s="211" t="str">
        <f t="shared" si="306"/>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04"/>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05"/>
        <v>0</v>
      </c>
      <c r="AB2353" s="211" t="str">
        <f t="shared" si="306"/>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04"/>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05"/>
        <v>0</v>
      </c>
      <c r="AB2354" s="211" t="str">
        <f t="shared" si="306"/>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04"/>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05"/>
        <v>0</v>
      </c>
      <c r="AB2355" s="211" t="str">
        <f t="shared" si="306"/>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04"/>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05"/>
        <v>0</v>
      </c>
      <c r="AB2356" s="211" t="str">
        <f t="shared" si="306"/>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04"/>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05"/>
        <v>0</v>
      </c>
      <c r="AB2357" s="211" t="str">
        <f t="shared" si="306"/>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04"/>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05"/>
        <v>0</v>
      </c>
      <c r="AB2358" s="211" t="str">
        <f t="shared" si="306"/>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04"/>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05"/>
        <v>0</v>
      </c>
      <c r="AB2359" s="211" t="str">
        <f t="shared" si="306"/>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04"/>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05"/>
        <v>0</v>
      </c>
      <c r="AB2360" s="211" t="str">
        <f t="shared" si="306"/>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04"/>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05"/>
        <v>0</v>
      </c>
      <c r="AB2361" s="211" t="str">
        <f t="shared" si="306"/>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04"/>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05"/>
        <v>0</v>
      </c>
      <c r="AB2362" s="211" t="str">
        <f t="shared" si="306"/>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07">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08">IF(AND(C2363="Smelter not listed",OR(LEN(D2363)=0,LEN(E2363)=0)),1,0)</f>
        <v>0</v>
      </c>
      <c r="AB2363" s="211" t="str">
        <f t="shared" ref="AB2363" si="309">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10">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11">IF(AND(C2364="Smelter not listed",OR(LEN(D2364)=0,LEN(E2364)=0)),1,0)</f>
        <v>0</v>
      </c>
      <c r="AB2364" s="211" t="str">
        <f t="shared" ref="AB2364:AB2395" si="312">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10"/>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11"/>
        <v>0</v>
      </c>
      <c r="AB2365" s="211" t="str">
        <f t="shared" si="312"/>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10"/>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11"/>
        <v>0</v>
      </c>
      <c r="AB2366" s="211" t="str">
        <f t="shared" si="312"/>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10"/>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11"/>
        <v>0</v>
      </c>
      <c r="AB2367" s="211" t="str">
        <f t="shared" si="312"/>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10"/>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11"/>
        <v>0</v>
      </c>
      <c r="AB2368" s="211" t="str">
        <f t="shared" si="312"/>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10"/>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11"/>
        <v>0</v>
      </c>
      <c r="AB2369" s="211" t="str">
        <f t="shared" si="312"/>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10"/>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11"/>
        <v>0</v>
      </c>
      <c r="AB2370" s="211" t="str">
        <f t="shared" si="312"/>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10"/>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11"/>
        <v>0</v>
      </c>
      <c r="AB2371" s="211" t="str">
        <f t="shared" si="312"/>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10"/>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11"/>
        <v>0</v>
      </c>
      <c r="AB2372" s="211" t="str">
        <f t="shared" si="312"/>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10"/>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11"/>
        <v>0</v>
      </c>
      <c r="AB2373" s="211" t="str">
        <f t="shared" si="312"/>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10"/>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11"/>
        <v>0</v>
      </c>
      <c r="AB2374" s="211" t="str">
        <f t="shared" si="312"/>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10"/>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11"/>
        <v>0</v>
      </c>
      <c r="AB2375" s="211" t="str">
        <f t="shared" si="312"/>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10"/>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11"/>
        <v>0</v>
      </c>
      <c r="AB2376" s="211" t="str">
        <f t="shared" si="312"/>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10"/>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11"/>
        <v>0</v>
      </c>
      <c r="AB2377" s="211" t="str">
        <f t="shared" si="312"/>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10"/>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11"/>
        <v>0</v>
      </c>
      <c r="AB2378" s="211" t="str">
        <f t="shared" si="312"/>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10"/>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11"/>
        <v>0</v>
      </c>
      <c r="AB2379" s="211" t="str">
        <f t="shared" si="312"/>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10"/>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11"/>
        <v>0</v>
      </c>
      <c r="AB2380" s="211" t="str">
        <f t="shared" si="312"/>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10"/>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11"/>
        <v>0</v>
      </c>
      <c r="AB2381" s="211" t="str">
        <f t="shared" si="312"/>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10"/>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11"/>
        <v>0</v>
      </c>
      <c r="AB2382" s="211" t="str">
        <f t="shared" si="312"/>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10"/>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11"/>
        <v>0</v>
      </c>
      <c r="AB2383" s="211" t="str">
        <f t="shared" si="312"/>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10"/>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11"/>
        <v>0</v>
      </c>
      <c r="AB2384" s="211" t="str">
        <f t="shared" si="312"/>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10"/>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11"/>
        <v>0</v>
      </c>
      <c r="AB2385" s="211" t="str">
        <f t="shared" si="312"/>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10"/>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11"/>
        <v>0</v>
      </c>
      <c r="AB2386" s="211" t="str">
        <f t="shared" si="312"/>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10"/>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11"/>
        <v>0</v>
      </c>
      <c r="AB2387" s="211" t="str">
        <f t="shared" si="312"/>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10"/>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11"/>
        <v>0</v>
      </c>
      <c r="AB2388" s="211" t="str">
        <f t="shared" si="312"/>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10"/>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11"/>
        <v>0</v>
      </c>
      <c r="AB2389" s="211" t="str">
        <f t="shared" si="312"/>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10"/>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11"/>
        <v>0</v>
      </c>
      <c r="AB2390" s="211" t="str">
        <f t="shared" si="312"/>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10"/>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11"/>
        <v>0</v>
      </c>
      <c r="AB2391" s="211" t="str">
        <f t="shared" si="312"/>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10"/>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11"/>
        <v>0</v>
      </c>
      <c r="AB2392" s="211" t="str">
        <f t="shared" si="312"/>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10"/>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11"/>
        <v>0</v>
      </c>
      <c r="AB2393" s="211" t="str">
        <f t="shared" si="312"/>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10"/>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11"/>
        <v>0</v>
      </c>
      <c r="AB2394" s="211" t="str">
        <f t="shared" si="312"/>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10"/>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11"/>
        <v>0</v>
      </c>
      <c r="AB2395" s="211" t="str">
        <f t="shared" si="312"/>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13">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14">IF(AND(C2396="Smelter not listed",OR(LEN(D2396)=0,LEN(E2396)=0)),1,0)</f>
        <v>0</v>
      </c>
      <c r="AB2396" s="211" t="str">
        <f t="shared" ref="AB2396:AB2426" si="315">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13"/>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14"/>
        <v>0</v>
      </c>
      <c r="AB2397" s="211" t="str">
        <f t="shared" si="315"/>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13"/>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14"/>
        <v>0</v>
      </c>
      <c r="AB2398" s="211" t="str">
        <f t="shared" si="315"/>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13"/>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14"/>
        <v>0</v>
      </c>
      <c r="AB2399" s="211" t="str">
        <f t="shared" si="315"/>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13"/>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14"/>
        <v>0</v>
      </c>
      <c r="AB2400" s="211" t="str">
        <f t="shared" si="315"/>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13"/>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14"/>
        <v>0</v>
      </c>
      <c r="AB2401" s="211" t="str">
        <f t="shared" si="315"/>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13"/>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14"/>
        <v>0</v>
      </c>
      <c r="AB2402" s="211" t="str">
        <f t="shared" si="315"/>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13"/>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14"/>
        <v>0</v>
      </c>
      <c r="AB2403" s="211" t="str">
        <f t="shared" si="315"/>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13"/>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14"/>
        <v>0</v>
      </c>
      <c r="AB2404" s="211" t="str">
        <f t="shared" si="315"/>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13"/>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14"/>
        <v>0</v>
      </c>
      <c r="AB2405" s="211" t="str">
        <f t="shared" si="315"/>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13"/>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14"/>
        <v>0</v>
      </c>
      <c r="AB2406" s="211" t="str">
        <f t="shared" si="315"/>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13"/>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14"/>
        <v>0</v>
      </c>
      <c r="AB2407" s="211" t="str">
        <f t="shared" si="315"/>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13"/>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14"/>
        <v>0</v>
      </c>
      <c r="AB2408" s="211" t="str">
        <f t="shared" si="315"/>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13"/>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14"/>
        <v>0</v>
      </c>
      <c r="AB2409" s="211" t="str">
        <f t="shared" si="315"/>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13"/>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14"/>
        <v>0</v>
      </c>
      <c r="AB2410" s="211" t="str">
        <f t="shared" si="315"/>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13"/>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14"/>
        <v>0</v>
      </c>
      <c r="AB2411" s="211" t="str">
        <f t="shared" si="315"/>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13"/>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14"/>
        <v>0</v>
      </c>
      <c r="AB2412" s="211" t="str">
        <f t="shared" si="315"/>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13"/>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14"/>
        <v>0</v>
      </c>
      <c r="AB2413" s="211" t="str">
        <f t="shared" si="315"/>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13"/>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14"/>
        <v>0</v>
      </c>
      <c r="AB2414" s="211" t="str">
        <f t="shared" si="315"/>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13"/>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14"/>
        <v>0</v>
      </c>
      <c r="AB2415" s="211" t="str">
        <f t="shared" si="315"/>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13"/>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14"/>
        <v>0</v>
      </c>
      <c r="AB2416" s="211" t="str">
        <f t="shared" si="315"/>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13"/>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14"/>
        <v>0</v>
      </c>
      <c r="AB2417" s="211" t="str">
        <f t="shared" si="315"/>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13"/>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14"/>
        <v>0</v>
      </c>
      <c r="AB2418" s="211" t="str">
        <f t="shared" si="315"/>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13"/>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14"/>
        <v>0</v>
      </c>
      <c r="AB2419" s="211" t="str">
        <f t="shared" si="315"/>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13"/>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14"/>
        <v>0</v>
      </c>
      <c r="AB2420" s="211" t="str">
        <f t="shared" si="315"/>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13"/>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14"/>
        <v>0</v>
      </c>
      <c r="AB2421" s="211" t="str">
        <f t="shared" si="315"/>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13"/>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14"/>
        <v>0</v>
      </c>
      <c r="AB2422" s="211" t="str">
        <f t="shared" si="315"/>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13"/>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14"/>
        <v>0</v>
      </c>
      <c r="AB2423" s="211" t="str">
        <f t="shared" si="315"/>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13"/>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14"/>
        <v>0</v>
      </c>
      <c r="AB2424" s="211" t="str">
        <f t="shared" si="315"/>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13"/>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14"/>
        <v>0</v>
      </c>
      <c r="AB2425" s="211" t="str">
        <f t="shared" si="315"/>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13"/>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14"/>
        <v>0</v>
      </c>
      <c r="AB2426" s="211" t="str">
        <f t="shared" si="315"/>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16">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17">IF(AND(C2427="Smelter not listed",OR(LEN(D2427)=0,LEN(E2427)=0)),1,0)</f>
        <v>0</v>
      </c>
      <c r="AB2427" s="211" t="str">
        <f t="shared" ref="AB2427" si="318">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19">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20">IF(AND(C2428="Smelter not listed",OR(LEN(D2428)=0,LEN(E2428)=0)),1,0)</f>
        <v>0</v>
      </c>
      <c r="AB2428" s="211" t="str">
        <f t="shared" ref="AB2428:AB2459" si="321">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19"/>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20"/>
        <v>0</v>
      </c>
      <c r="AB2429" s="211" t="str">
        <f t="shared" si="321"/>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19"/>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20"/>
        <v>0</v>
      </c>
      <c r="AB2430" s="211" t="str">
        <f t="shared" si="321"/>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19"/>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20"/>
        <v>0</v>
      </c>
      <c r="AB2431" s="211" t="str">
        <f t="shared" si="321"/>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19"/>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20"/>
        <v>0</v>
      </c>
      <c r="AB2432" s="211" t="str">
        <f t="shared" si="321"/>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19"/>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20"/>
        <v>0</v>
      </c>
      <c r="AB2433" s="211" t="str">
        <f t="shared" si="321"/>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19"/>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20"/>
        <v>0</v>
      </c>
      <c r="AB2434" s="211" t="str">
        <f t="shared" si="321"/>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19"/>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20"/>
        <v>0</v>
      </c>
      <c r="AB2435" s="211" t="str">
        <f t="shared" si="321"/>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19"/>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20"/>
        <v>0</v>
      </c>
      <c r="AB2436" s="211" t="str">
        <f t="shared" si="321"/>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19"/>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20"/>
        <v>0</v>
      </c>
      <c r="AB2437" s="211" t="str">
        <f t="shared" si="321"/>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19"/>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20"/>
        <v>0</v>
      </c>
      <c r="AB2438" s="211" t="str">
        <f t="shared" si="321"/>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19"/>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20"/>
        <v>0</v>
      </c>
      <c r="AB2439" s="211" t="str">
        <f t="shared" si="321"/>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19"/>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20"/>
        <v>0</v>
      </c>
      <c r="AB2440" s="211" t="str">
        <f t="shared" si="321"/>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19"/>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20"/>
        <v>0</v>
      </c>
      <c r="AB2441" s="211" t="str">
        <f t="shared" si="321"/>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19"/>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20"/>
        <v>0</v>
      </c>
      <c r="AB2442" s="211" t="str">
        <f t="shared" si="321"/>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19"/>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20"/>
        <v>0</v>
      </c>
      <c r="AB2443" s="211" t="str">
        <f t="shared" si="321"/>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19"/>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20"/>
        <v>0</v>
      </c>
      <c r="AB2444" s="211" t="str">
        <f t="shared" si="321"/>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19"/>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20"/>
        <v>0</v>
      </c>
      <c r="AB2445" s="211" t="str">
        <f t="shared" si="321"/>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19"/>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20"/>
        <v>0</v>
      </c>
      <c r="AB2446" s="211" t="str">
        <f t="shared" si="321"/>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19"/>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20"/>
        <v>0</v>
      </c>
      <c r="AB2447" s="211" t="str">
        <f t="shared" si="321"/>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19"/>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20"/>
        <v>0</v>
      </c>
      <c r="AB2448" s="211" t="str">
        <f t="shared" si="321"/>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19"/>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20"/>
        <v>0</v>
      </c>
      <c r="AB2449" s="211" t="str">
        <f t="shared" si="321"/>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19"/>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20"/>
        <v>0</v>
      </c>
      <c r="AB2450" s="211" t="str">
        <f t="shared" si="321"/>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19"/>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20"/>
        <v>0</v>
      </c>
      <c r="AB2451" s="211" t="str">
        <f t="shared" si="321"/>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19"/>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20"/>
        <v>0</v>
      </c>
      <c r="AB2452" s="211" t="str">
        <f t="shared" si="321"/>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19"/>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20"/>
        <v>0</v>
      </c>
      <c r="AB2453" s="211" t="str">
        <f t="shared" si="321"/>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19"/>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20"/>
        <v>0</v>
      </c>
      <c r="AB2454" s="211" t="str">
        <f t="shared" si="321"/>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19"/>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20"/>
        <v>0</v>
      </c>
      <c r="AB2455" s="211" t="str">
        <f t="shared" si="321"/>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19"/>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20"/>
        <v>0</v>
      </c>
      <c r="AB2456" s="211" t="str">
        <f t="shared" si="321"/>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19"/>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20"/>
        <v>0</v>
      </c>
      <c r="AB2457" s="211" t="str">
        <f t="shared" si="321"/>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19"/>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20"/>
        <v>0</v>
      </c>
      <c r="AB2458" s="211" t="str">
        <f t="shared" si="321"/>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19"/>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20"/>
        <v>0</v>
      </c>
      <c r="AB2459" s="211" t="str">
        <f t="shared" si="321"/>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22">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23">IF(AND(C2460="Smelter not listed",OR(LEN(D2460)=0,LEN(E2460)=0)),1,0)</f>
        <v>0</v>
      </c>
      <c r="AB2460" s="211" t="str">
        <f t="shared" ref="AB2460:AB2490" si="324">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22"/>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23"/>
        <v>0</v>
      </c>
      <c r="AB2461" s="211" t="str">
        <f t="shared" si="324"/>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22"/>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23"/>
        <v>0</v>
      </c>
      <c r="AB2462" s="211" t="str">
        <f t="shared" si="324"/>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22"/>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23"/>
        <v>0</v>
      </c>
      <c r="AB2463" s="211" t="str">
        <f t="shared" si="324"/>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22"/>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23"/>
        <v>0</v>
      </c>
      <c r="AB2464" s="211" t="str">
        <f t="shared" si="324"/>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22"/>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23"/>
        <v>0</v>
      </c>
      <c r="AB2465" s="211" t="str">
        <f t="shared" si="324"/>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22"/>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23"/>
        <v>0</v>
      </c>
      <c r="AB2466" s="211" t="str">
        <f t="shared" si="324"/>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22"/>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23"/>
        <v>0</v>
      </c>
      <c r="AB2467" s="211" t="str">
        <f t="shared" si="324"/>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22"/>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23"/>
        <v>0</v>
      </c>
      <c r="AB2468" s="211" t="str">
        <f t="shared" si="324"/>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22"/>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23"/>
        <v>0</v>
      </c>
      <c r="AB2469" s="211" t="str">
        <f t="shared" si="324"/>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22"/>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23"/>
        <v>0</v>
      </c>
      <c r="AB2470" s="211" t="str">
        <f t="shared" si="324"/>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22"/>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23"/>
        <v>0</v>
      </c>
      <c r="AB2471" s="211" t="str">
        <f t="shared" si="324"/>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22"/>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23"/>
        <v>0</v>
      </c>
      <c r="AB2472" s="211" t="str">
        <f t="shared" si="324"/>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22"/>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23"/>
        <v>0</v>
      </c>
      <c r="AB2473" s="211" t="str">
        <f t="shared" si="324"/>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22"/>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23"/>
        <v>0</v>
      </c>
      <c r="AB2474" s="211" t="str">
        <f t="shared" si="324"/>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22"/>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23"/>
        <v>0</v>
      </c>
      <c r="AB2475" s="211" t="str">
        <f t="shared" si="324"/>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22"/>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23"/>
        <v>0</v>
      </c>
      <c r="AB2476" s="211" t="str">
        <f t="shared" si="324"/>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22"/>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23"/>
        <v>0</v>
      </c>
      <c r="AB2477" s="211" t="str">
        <f t="shared" si="324"/>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22"/>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23"/>
        <v>0</v>
      </c>
      <c r="AB2478" s="211" t="str">
        <f t="shared" si="324"/>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22"/>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23"/>
        <v>0</v>
      </c>
      <c r="AB2479" s="211" t="str">
        <f t="shared" si="324"/>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22"/>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23"/>
        <v>0</v>
      </c>
      <c r="AB2480" s="211" t="str">
        <f t="shared" si="324"/>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22"/>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23"/>
        <v>0</v>
      </c>
      <c r="AB2481" s="211" t="str">
        <f t="shared" si="324"/>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22"/>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23"/>
        <v>0</v>
      </c>
      <c r="AB2482" s="211" t="str">
        <f t="shared" si="324"/>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22"/>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23"/>
        <v>0</v>
      </c>
      <c r="AB2483" s="211" t="str">
        <f t="shared" si="324"/>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22"/>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23"/>
        <v>0</v>
      </c>
      <c r="AB2484" s="211" t="str">
        <f t="shared" si="324"/>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22"/>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23"/>
        <v>0</v>
      </c>
      <c r="AB2485" s="211" t="str">
        <f t="shared" si="324"/>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22"/>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23"/>
        <v>0</v>
      </c>
      <c r="AB2486" s="211" t="str">
        <f t="shared" si="324"/>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22"/>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23"/>
        <v>0</v>
      </c>
      <c r="AB2487" s="211" t="str">
        <f t="shared" si="324"/>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22"/>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23"/>
        <v>0</v>
      </c>
      <c r="AB2488" s="211" t="str">
        <f t="shared" si="324"/>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22"/>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23"/>
        <v>0</v>
      </c>
      <c r="AB2489" s="211" t="str">
        <f t="shared" si="324"/>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22"/>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23"/>
        <v>0</v>
      </c>
      <c r="AB2490" s="211" t="str">
        <f t="shared" si="324"/>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25">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23"/>
        <v>0</v>
      </c>
      <c r="AB2491" s="211" t="str">
        <f t="shared" ref="AB2491" si="326">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23"/>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27">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28">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28"/>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28"/>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28"/>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28"/>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28"/>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28"/>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28"/>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28"/>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28"/>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28"/>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579C3722-519A-4B51-BA09-AE143E777D4A}"/>
    </customSheetView>
  </customSheetViews>
  <mergeCells count="3">
    <mergeCell ref="J2:O2"/>
    <mergeCell ref="B3:E3"/>
    <mergeCell ref="G3:I3"/>
  </mergeCells>
  <conditionalFormatting sqref="B431:B2504">
    <cfRule type="expression" dxfId="60" priority="11" stopIfTrue="1">
      <formula>IF(B431="",TRUE)</formula>
    </cfRule>
    <cfRule type="expression" dxfId="59" priority="12" stopIfTrue="1">
      <formula>IF(AND(COUNTIF(MetalSmelter,B431&amp;C431)=0,LEN(C431)&gt;0),TRUE,FALSE)</formula>
    </cfRule>
  </conditionalFormatting>
  <conditionalFormatting sqref="C431:C2504">
    <cfRule type="expression" dxfId="58" priority="19" stopIfTrue="1">
      <formula>IF(AND(B431&lt;&gt;"",C431=""),TRUE)</formula>
    </cfRule>
  </conditionalFormatting>
  <conditionalFormatting sqref="D431:D2504">
    <cfRule type="expression" dxfId="57" priority="23" stopIfTrue="1">
      <formula>IF(AND(LEN($C431)&gt;0,AND($C431&lt;&gt;"Smelter Not Listed",ISBLANK($D431))),1,0)</formula>
    </cfRule>
    <cfRule type="expression" dxfId="56" priority="30" stopIfTrue="1">
      <formula>IF(AND(D431="",$C431=$X$4),TRUE)</formula>
    </cfRule>
    <cfRule type="expression" dxfId="55" priority="31" stopIfTrue="1">
      <formula>IF(FIND("!",D431),TRUE)</formula>
    </cfRule>
  </conditionalFormatting>
  <conditionalFormatting sqref="E431:E2504 R431:R2504">
    <cfRule type="expression" dxfId="54" priority="17" stopIfTrue="1">
      <formula>IF(AND(E431="",$C431=$X$4),TRUE)</formula>
    </cfRule>
    <cfRule type="expression" dxfId="53" priority="18" stopIfTrue="1">
      <formula>IF(FIND("!",E431),TRUE)</formula>
    </cfRule>
  </conditionalFormatting>
  <conditionalFormatting sqref="F431:F2504">
    <cfRule type="expression" dxfId="52" priority="15" stopIfTrue="1">
      <formula>IF(AND(LEN($A431)&gt;0,$A431&lt;&gt;$F431),TRUE,FALSE)</formula>
    </cfRule>
  </conditionalFormatting>
  <conditionalFormatting sqref="G431:G2504">
    <cfRule type="expression" dxfId="51" priority="32" stopIfTrue="1">
      <formula>IF(FIND("Enter smelter details",G431),TRUE)</formula>
    </cfRule>
  </conditionalFormatting>
  <conditionalFormatting sqref="B5:B430">
    <cfRule type="expression" dxfId="9" priority="1" stopIfTrue="1">
      <formula>IF(B5="",TRUE)</formula>
    </cfRule>
    <cfRule type="expression" dxfId="8" priority="2" stopIfTrue="1">
      <formula>IF(AND(COUNTIF(MetalSmelter,B5&amp;C5)=0,LEN(C5)&gt;0),TRUE,FALSE)</formula>
    </cfRule>
  </conditionalFormatting>
  <conditionalFormatting sqref="C5:C430">
    <cfRule type="expression" dxfId="7" priority="6" stopIfTrue="1">
      <formula>IF(AND(B5&lt;&gt;"",C5=""),TRUE)</formula>
    </cfRule>
  </conditionalFormatting>
  <conditionalFormatting sqref="D5:D430">
    <cfRule type="expression" dxfId="6" priority="7" stopIfTrue="1">
      <formula>IF(AND(LEN($C5)&gt;0,AND($C5&lt;&gt;"Smelter Not Listed",ISBLANK($D5))),1,0)</formula>
    </cfRule>
    <cfRule type="expression" dxfId="5" priority="8" stopIfTrue="1">
      <formula>IF(AND(D5="",$C5=$X$4),TRUE)</formula>
    </cfRule>
    <cfRule type="expression" dxfId="4" priority="9" stopIfTrue="1">
      <formula>IF(FIND("!",D5),TRUE)</formula>
    </cfRule>
  </conditionalFormatting>
  <conditionalFormatting sqref="E5:E430 R5:R430">
    <cfRule type="expression" dxfId="3" priority="4" stopIfTrue="1">
      <formula>IF(AND(E5="",$C5=$X$4),TRUE)</formula>
    </cfRule>
    <cfRule type="expression" dxfId="2" priority="5" stopIfTrue="1">
      <formula>IF(FIND("!",E5),TRUE)</formula>
    </cfRule>
  </conditionalFormatting>
  <conditionalFormatting sqref="F5:F430">
    <cfRule type="expression" dxfId="1" priority="3" stopIfTrue="1">
      <formula>IF(AND(LEN($A5)&gt;0,$A5&lt;&gt;$F5),TRUE,FALSE)</formula>
    </cfRule>
  </conditionalFormatting>
  <conditionalFormatting sqref="G5:G430">
    <cfRule type="expression" dxfId="0" priority="1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16" stopIfTrue="1" id="{3A2C08C1-A3CB-4039-99D1-6146192A6F94}">
            <xm:f>IF(OR(AND(B431="Tantalum",Declaration!$P$38=""),AND(B431="Tin",Declaration!$P$39=""),AND(B431="Gold",Declaration!$P$40=""),AND(B431="Tungsten",Declaration!$P$41="")),TRUE,FALSE)</xm:f>
            <x14:dxf>
              <fill>
                <patternFill>
                  <bgColor rgb="FFFF0000"/>
                </patternFill>
              </fill>
            </x14:dxf>
          </x14:cfRule>
          <xm:sqref>B431:B2504</xm:sqref>
        </x14:conditionalFormatting>
        <x14:conditionalFormatting xmlns:xm="http://schemas.microsoft.com/office/excel/2006/main">
          <x14:cfRule type="expression" priority="14" stopIfTrue="1" id="{4DF03B03-3E0F-40B2-A5D1-B1DA6639A4FD}">
            <xm:f>IF(OR(AND(B431="Tantalum",Declaration!$P$38=""),AND(B431="Tin",Declaration!$P$39=""),AND(B431="Gold",Declaration!$P$40=""),AND(B431="Tungsten",Declaration!$P$41="")),TRUE,FALSE)</xm:f>
            <x14:dxf>
              <fill>
                <patternFill>
                  <bgColor rgb="FFFF0000"/>
                </patternFill>
              </fill>
            </x14:dxf>
          </x14:cfRule>
          <xm:sqref>C431:C2504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2" t="str">
        <f ca="1">OFFSET(L!$C$1,MATCH("Checker"&amp;ADDRESS(ROW(),COLUMN(),4),L!$A:$A,0)-1,SL,,)</f>
        <v>To ensure all required fields have been populated before submitting to your customers review form for any line items highlighted in red</v>
      </c>
      <c r="B1" s="392"/>
      <c r="C1" s="392"/>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SV Microwave, Inc.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Adrienne Cooper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compliance@svmicro.com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1-561-840-1800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Scott Ressler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sressler@amphenol.com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46162</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Greater than 50%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50%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50%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Greater than 50%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https://amphenol.com/docs/responsible-minerals-policy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Complete</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8" priority="347" stopIfTrue="1">
      <formula>$F4=0</formula>
    </cfRule>
    <cfRule type="expression" dxfId="47" priority="348" stopIfTrue="1">
      <formula>$H4=0</formula>
    </cfRule>
    <cfRule type="expression" dxfId="46" priority="349" stopIfTrue="1">
      <formula>$H4=1</formula>
    </cfRule>
  </conditionalFormatting>
  <conditionalFormatting sqref="B64">
    <cfRule type="expression" dxfId="45"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4" t="str">
        <f ca="1">OFFSET(L!$C$1,MATCH("Product List"&amp;ADDRESS(ROW(),COLUMN(),4),L!$A:$A,0)-1,SL,,)</f>
        <v>Completion required only if reporting level "Product (or List of Products)" selected on the 'Declaration' worksheet.</v>
      </c>
      <c r="B1" s="395"/>
      <c r="C1" s="395"/>
      <c r="D1" s="395"/>
      <c r="E1" s="395"/>
      <c r="F1" s="395"/>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3" t="s">
        <v>858</v>
      </c>
      <c r="C4" s="393"/>
      <c r="D4" s="393"/>
      <c r="E4" s="393"/>
      <c r="F4" s="393"/>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6" t="str">
        <f ca="1">OFFSET(L!$C$1,MATCH("General"&amp;"Cpy",L!$A:$A,0)-1,SL,,)</f>
        <v>© 2026 Responsible Minerals Initiative. All rights reserved.</v>
      </c>
      <c r="C2006" s="396"/>
      <c r="D2006" s="396"/>
      <c r="E2006" s="396"/>
      <c r="F2006" s="396"/>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44"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COOPER, ADRIENNE</cp:lastModifiedBy>
  <cp:lastPrinted>2015-04-21T20:47:43Z</cp:lastPrinted>
  <dcterms:created xsi:type="dcterms:W3CDTF">2010-06-21T21:00:23Z</dcterms:created>
  <dcterms:modified xsi:type="dcterms:W3CDTF">2026-05-20T17:24:19Z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